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46" i="1" l="1"/>
  <c r="M46" i="1"/>
  <c r="L46" i="1"/>
  <c r="K46" i="1"/>
  <c r="I46" i="1"/>
  <c r="H46" i="1"/>
  <c r="G46" i="1"/>
  <c r="F46" i="1"/>
  <c r="E46" i="1"/>
  <c r="D46" i="1"/>
  <c r="B46" i="1"/>
  <c r="H38" i="1"/>
  <c r="A38" i="1"/>
  <c r="B39" i="1" s="1"/>
  <c r="H32" i="1"/>
  <c r="A32" i="1"/>
  <c r="B33" i="1" s="1"/>
  <c r="H25" i="1"/>
  <c r="A25" i="1"/>
  <c r="B26" i="1" s="1"/>
  <c r="N19" i="1"/>
  <c r="M19" i="1"/>
  <c r="K19" i="1"/>
  <c r="I19" i="1"/>
  <c r="H19" i="1"/>
  <c r="G19" i="1"/>
  <c r="F19" i="1"/>
  <c r="E19" i="1"/>
  <c r="D19" i="1"/>
  <c r="C19" i="1"/>
  <c r="B19" i="1"/>
  <c r="A19" i="1"/>
  <c r="H11" i="1"/>
  <c r="G11" i="1"/>
  <c r="A46" i="1" s="1"/>
  <c r="E11" i="1"/>
  <c r="A11" i="1"/>
  <c r="B47" i="1" l="1"/>
  <c r="B12" i="1"/>
  <c r="B20" i="1"/>
  <c r="C48" i="1" l="1"/>
</calcChain>
</file>

<file path=xl/sharedStrings.xml><?xml version="1.0" encoding="utf-8"?>
<sst xmlns="http://schemas.openxmlformats.org/spreadsheetml/2006/main" count="85" uniqueCount="62">
  <si>
    <t>Ա Ղ Յ ՈՒ Ս Ա Կ</t>
  </si>
  <si>
    <t>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</si>
  <si>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</si>
  <si>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</si>
  <si>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</si>
  <si>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</si>
  <si>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</si>
  <si>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</si>
  <si>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</si>
  <si>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</si>
  <si>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</si>
  <si>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</si>
  <si>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</si>
  <si>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</si>
  <si>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</si>
  <si>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</si>
  <si>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</si>
  <si>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</si>
  <si>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</si>
  <si>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 (20%)</t>
  </si>
  <si>
    <t>խառը կառու- ցապատ-մա (10 %)</t>
  </si>
  <si>
    <t>ընդհա-նուր օգտա-գործման      (5 %)</t>
  </si>
  <si>
    <t>հասարա-կական կառուցա-պատման (5 %)</t>
  </si>
  <si>
    <r>
      <t>այլ հողեր</t>
    </r>
    <r>
      <rPr>
        <sz val="7.5"/>
        <color rgb="FFFF0000"/>
        <rFont val="Arial Unicode"/>
        <family val="2"/>
        <charset val="204"/>
      </rPr>
      <t xml:space="preserve"> </t>
    </r>
    <r>
      <rPr>
        <sz val="7.5"/>
        <rFont val="Arial Unicode"/>
        <family val="2"/>
        <charset val="204"/>
      </rPr>
      <t>(20%)</t>
    </r>
  </si>
  <si>
    <t> (5 %)</t>
  </si>
  <si>
    <t> (10 %)</t>
  </si>
  <si>
    <t>արոտներ (100%)</t>
  </si>
  <si>
    <t>3. Ծառածածկ տարածքների դաս</t>
  </si>
  <si>
    <t>հատուկ պահպանվող տարածքների հողեր</t>
  </si>
  <si>
    <t>անտառներ  (100%)</t>
  </si>
  <si>
    <t> (75 %)</t>
  </si>
  <si>
    <t>4. Թփուտապատ տարածքների դաս</t>
  </si>
  <si>
    <t>թփուտներ (100%)</t>
  </si>
  <si>
    <t> (15 %)</t>
  </si>
  <si>
    <t>5. Ջրածածկ տարածքների դաս</t>
  </si>
  <si>
    <t>ջրային հողեր (90%)</t>
  </si>
  <si>
    <t>հատուկ պահպանվող տարածքների հողեր (2 %)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</si>
  <si>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</si>
  <si>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</si>
  <si>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</si>
  <si>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</si>
  <si>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</si>
  <si>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</si>
  <si>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</si>
  <si>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</si>
  <si>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</si>
  <si>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</si>
  <si>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</si>
  <si>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</si>
  <si>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</si>
  <si>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հասարա-կական կառուցա-պատման (95%)</t>
  </si>
  <si>
    <t>այլ հողերի (80%)</t>
  </si>
  <si>
    <t>խառը կառուցա-պատման  (90 %)</t>
  </si>
  <si>
    <t>ընդհանուր օգտագործ-ման  (95 %)</t>
  </si>
  <si>
    <t> (100 %)</t>
  </si>
  <si>
    <t> (90 %)</t>
  </si>
  <si>
    <t>այլ հողա-տեսքեր (80 %)</t>
  </si>
  <si>
    <t>այլ հողեր (80%)</t>
  </si>
  <si>
    <t> (3 %)</t>
  </si>
  <si>
    <t> Ընդամենը (1+2+3+4+5+6)</t>
  </si>
  <si>
    <t>Աշխատակազմի քարտուղար՝</t>
  </si>
  <si>
    <t>Ն. Շահնազարյան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</si>
</sst>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 Unicode"/>
      <family val="2"/>
      <charset val="204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7.5"/>
      <color rgb="FFFF0000"/>
      <name val="Arial Unicode"/>
      <family val="2"/>
      <charset val="204"/>
    </font>
    <font>
      <sz val="7.5"/>
      <name val="Arial Unicode"/>
      <family val="2"/>
      <charset val="204"/>
    </font>
    <font>
      <b/>
      <i/>
      <sz val="11"/>
      <color rgb="FF000000"/>
      <name val="Arial Unicode"/>
      <family val="2"/>
      <charset val="204"/>
    </font>
    <font>
      <i/>
      <sz val="14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uter\VARCHAIRAVAKAN\VOROSHUMNER\avagani\2020\&#1344;&#1400;&#1410;&#1388;&#1387;&#1405;&#1387;%2031%20&#1377;&#1408;&#1407;&#1377;&#1392;&#1381;&#1408;&#1385;\Iskakan\&#1392;&#1400;&#1410;&#1388;&#1387;&#1405;%202\&#1409;&#1377;&#1396;&#1377;&#1412;&#1377;&#1397;&#1387;&#1398;\&#1343;&#1377;&#1402;&#137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Лист1"/>
      <sheetName val="Лист2"/>
    </sheetNames>
    <sheetDataSet>
      <sheetData sheetId="0">
        <row r="18">
          <cell r="F18">
            <v>4518.6342000000004</v>
          </cell>
        </row>
        <row r="19">
          <cell r="F19">
            <v>129.827</v>
          </cell>
        </row>
        <row r="23">
          <cell r="F23">
            <v>942.48079999999993</v>
          </cell>
        </row>
        <row r="24">
          <cell r="F24">
            <v>13589.5002</v>
          </cell>
        </row>
        <row r="25">
          <cell r="F25">
            <v>11006.032000000001</v>
          </cell>
        </row>
        <row r="27">
          <cell r="F27">
            <v>1314.7831000000001</v>
          </cell>
        </row>
        <row r="28">
          <cell r="F28">
            <v>1258.9127000000001</v>
          </cell>
        </row>
        <row r="29">
          <cell r="F29">
            <v>48.479800000000004</v>
          </cell>
        </row>
        <row r="30">
          <cell r="F30">
            <v>104.1519</v>
          </cell>
        </row>
        <row r="31">
          <cell r="F31">
            <v>77.3887</v>
          </cell>
        </row>
        <row r="32">
          <cell r="F32">
            <v>281.642</v>
          </cell>
        </row>
        <row r="33">
          <cell r="F33">
            <v>650.80129999999997</v>
          </cell>
        </row>
        <row r="39">
          <cell r="F39">
            <v>1100.0481</v>
          </cell>
        </row>
        <row r="44">
          <cell r="F44">
            <v>275.54930000000002</v>
          </cell>
        </row>
        <row r="52">
          <cell r="F52">
            <v>12354.945600000001</v>
          </cell>
        </row>
        <row r="53">
          <cell r="F53">
            <v>15.5</v>
          </cell>
        </row>
        <row r="54">
          <cell r="F54">
            <v>27137.506799999999</v>
          </cell>
        </row>
        <row r="55">
          <cell r="F55">
            <v>4436.9849000000004</v>
          </cell>
        </row>
        <row r="57">
          <cell r="F57">
            <v>68.69</v>
          </cell>
        </row>
        <row r="58">
          <cell r="F58">
            <v>694.88</v>
          </cell>
        </row>
        <row r="59">
          <cell r="F59">
            <v>949.94</v>
          </cell>
        </row>
        <row r="66">
          <cell r="F66">
            <v>332.16809999999998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5" workbookViewId="0">
      <selection activeCell="A13" sqref="A13:N13"/>
    </sheetView>
  </sheetViews>
  <sheetFormatPr defaultRowHeight="15" x14ac:dyDescent="0.25"/>
  <cols>
    <col min="1" max="1" width="7.85546875" customWidth="1"/>
    <col min="2" max="2" width="10.7109375" bestFit="1" customWidth="1"/>
    <col min="4" max="4" width="10.7109375" bestFit="1" customWidth="1"/>
    <col min="5" max="6" width="9.5703125" bestFit="1" customWidth="1"/>
    <col min="7" max="7" width="9.7109375" customWidth="1"/>
    <col min="8" max="8" width="9.5703125" bestFit="1" customWidth="1"/>
    <col min="10" max="10" width="6.7109375" customWidth="1"/>
    <col min="11" max="11" width="8.85546875" customWidth="1"/>
    <col min="13" max="13" width="11.85546875" bestFit="1" customWidth="1"/>
    <col min="14" max="14" width="9.5703125" bestFit="1" customWidth="1"/>
  </cols>
  <sheetData>
    <row r="1" spans="1:14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"/>
    </row>
    <row r="3" spans="1:1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"/>
    </row>
    <row r="5" spans="1:14" x14ac:dyDescent="0.25">
      <c r="A5" s="2"/>
      <c r="M5" s="19" t="s">
        <v>2</v>
      </c>
      <c r="N5" s="19"/>
    </row>
    <row r="6" spans="1:14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17" t="s">
        <v>5</v>
      </c>
      <c r="B8" s="17"/>
      <c r="C8" s="17"/>
      <c r="D8" s="17"/>
      <c r="E8" s="17"/>
      <c r="F8" s="17"/>
      <c r="G8" s="17" t="s">
        <v>6</v>
      </c>
      <c r="H8" s="17"/>
      <c r="I8" s="17" t="s">
        <v>7</v>
      </c>
      <c r="J8" s="17"/>
      <c r="K8" s="17"/>
      <c r="L8" s="17"/>
      <c r="M8" s="17"/>
      <c r="N8" s="17"/>
    </row>
    <row r="9" spans="1:14" x14ac:dyDescent="0.25">
      <c r="A9" s="17" t="s">
        <v>8</v>
      </c>
      <c r="B9" s="17"/>
      <c r="C9" s="17"/>
      <c r="D9" s="17"/>
      <c r="E9" s="17" t="s">
        <v>9</v>
      </c>
      <c r="F9" s="17"/>
      <c r="G9" s="17" t="s">
        <v>10</v>
      </c>
      <c r="H9" s="17"/>
      <c r="I9" s="17" t="s">
        <v>8</v>
      </c>
      <c r="J9" s="17"/>
      <c r="K9" s="17"/>
      <c r="L9" s="17"/>
      <c r="M9" s="17"/>
      <c r="N9" s="17"/>
    </row>
    <row r="10" spans="1:14" ht="19.5" x14ac:dyDescent="0.25">
      <c r="A10" s="17"/>
      <c r="B10" s="17"/>
      <c r="C10" s="17"/>
      <c r="D10" s="17"/>
      <c r="E10" s="17"/>
      <c r="F10" s="17"/>
      <c r="G10" s="3" t="s">
        <v>11</v>
      </c>
      <c r="H10" s="3" t="s">
        <v>12</v>
      </c>
      <c r="I10" s="17"/>
      <c r="J10" s="17"/>
      <c r="K10" s="17"/>
      <c r="L10" s="17"/>
      <c r="M10" s="17"/>
      <c r="N10" s="17"/>
    </row>
    <row r="11" spans="1:14" x14ac:dyDescent="0.25">
      <c r="A11" s="21">
        <f>[1]Sheet1!F18</f>
        <v>4518.6342000000004</v>
      </c>
      <c r="B11" s="21"/>
      <c r="C11" s="21"/>
      <c r="D11" s="21"/>
      <c r="E11" s="21">
        <f>[1]Sheet1!F19</f>
        <v>129.827</v>
      </c>
      <c r="F11" s="21"/>
      <c r="G11" s="4">
        <f>[1]Sheet1!F28*60%</f>
        <v>755.34762000000001</v>
      </c>
      <c r="H11" s="4">
        <f>[1]Sheet1!F29*60%</f>
        <v>29.087880000000002</v>
      </c>
      <c r="I11" s="22">
        <v>0</v>
      </c>
      <c r="J11" s="22"/>
      <c r="K11" s="22"/>
      <c r="L11" s="22"/>
      <c r="M11" s="22"/>
      <c r="N11" s="22"/>
    </row>
    <row r="12" spans="1:14" ht="19.5" x14ac:dyDescent="0.25">
      <c r="A12" s="5" t="s">
        <v>13</v>
      </c>
      <c r="B12" s="23">
        <f>A11+E11+G11+H11+I11</f>
        <v>5432.8967000000002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7" t="s">
        <v>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39" x14ac:dyDescent="0.25">
      <c r="A16" s="17" t="s">
        <v>5</v>
      </c>
      <c r="B16" s="17"/>
      <c r="C16" s="17"/>
      <c r="D16" s="17" t="s">
        <v>6</v>
      </c>
      <c r="E16" s="17"/>
      <c r="F16" s="17"/>
      <c r="G16" s="17"/>
      <c r="H16" s="3" t="s">
        <v>15</v>
      </c>
      <c r="I16" s="17" t="s">
        <v>16</v>
      </c>
      <c r="J16" s="17"/>
      <c r="K16" s="17" t="s">
        <v>7</v>
      </c>
      <c r="L16" s="17"/>
      <c r="M16" s="17"/>
      <c r="N16" s="17"/>
    </row>
    <row r="17" spans="1:14" x14ac:dyDescent="0.25">
      <c r="A17" s="17" t="s">
        <v>17</v>
      </c>
      <c r="B17" s="17" t="s">
        <v>18</v>
      </c>
      <c r="C17" s="17" t="s">
        <v>19</v>
      </c>
      <c r="D17" s="17" t="s">
        <v>20</v>
      </c>
      <c r="E17" s="17" t="s">
        <v>21</v>
      </c>
      <c r="F17" s="17" t="s">
        <v>22</v>
      </c>
      <c r="G17" s="17" t="s">
        <v>23</v>
      </c>
      <c r="H17" s="25" t="s">
        <v>24</v>
      </c>
      <c r="I17" s="26" t="s">
        <v>25</v>
      </c>
      <c r="J17" s="26"/>
      <c r="K17" s="17" t="s">
        <v>17</v>
      </c>
      <c r="L17" s="17"/>
      <c r="M17" s="17" t="s">
        <v>26</v>
      </c>
      <c r="N17" s="17" t="s">
        <v>19</v>
      </c>
    </row>
    <row r="18" spans="1:14" x14ac:dyDescent="0.25">
      <c r="A18" s="17"/>
      <c r="B18" s="17"/>
      <c r="C18" s="17"/>
      <c r="D18" s="17"/>
      <c r="E18" s="17"/>
      <c r="F18" s="17"/>
      <c r="G18" s="17"/>
      <c r="H18" s="26"/>
      <c r="I18" s="26"/>
      <c r="J18" s="26"/>
      <c r="K18" s="17"/>
      <c r="L18" s="17"/>
      <c r="M18" s="17"/>
      <c r="N18" s="17"/>
    </row>
    <row r="19" spans="1:14" x14ac:dyDescent="0.25">
      <c r="A19" s="6">
        <f>[1]Sheet1!F23</f>
        <v>942.48079999999993</v>
      </c>
      <c r="B19" s="6">
        <f>[1]Sheet1!F24</f>
        <v>13589.5002</v>
      </c>
      <c r="C19" s="6">
        <f>[1]Sheet1!F25*20%</f>
        <v>2201.2064000000005</v>
      </c>
      <c r="D19" s="6">
        <f>[1]Sheet1!F31*10%</f>
        <v>7.7388700000000004</v>
      </c>
      <c r="E19" s="6">
        <f>[1]Sheet1!F32*5%</f>
        <v>14.082100000000001</v>
      </c>
      <c r="F19" s="6">
        <f>[1]Sheet1!F30*5%</f>
        <v>5.2075950000000004</v>
      </c>
      <c r="G19" s="6">
        <f>[1]Sheet1!F33*20%</f>
        <v>130.16025999999999</v>
      </c>
      <c r="H19" s="6">
        <f>[1]Sheet1!F52*5%</f>
        <v>617.74728000000005</v>
      </c>
      <c r="I19" s="27">
        <f>[1]Sheet1!F53*10%</f>
        <v>1.55</v>
      </c>
      <c r="J19" s="27"/>
      <c r="K19" s="28">
        <f>[1]Sheet1!F57</f>
        <v>68.69</v>
      </c>
      <c r="L19" s="28"/>
      <c r="M19" s="6">
        <f>[1]Sheet1!F58</f>
        <v>694.88</v>
      </c>
      <c r="N19" s="6">
        <f>[1]Sheet1!F59*20%</f>
        <v>189.98800000000003</v>
      </c>
    </row>
    <row r="20" spans="1:14" ht="19.5" x14ac:dyDescent="0.25">
      <c r="A20" s="5" t="s">
        <v>13</v>
      </c>
      <c r="B20" s="23">
        <f>A19+B19+C19+D19+E19+F19+G19+H19+I19+K19+M19+N19</f>
        <v>18463.231505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5">
      <c r="A22" s="17" t="s">
        <v>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7" t="s">
        <v>7</v>
      </c>
      <c r="B23" s="17"/>
      <c r="C23" s="17"/>
      <c r="D23" s="17"/>
      <c r="E23" s="17"/>
      <c r="F23" s="17"/>
      <c r="G23" s="17"/>
      <c r="H23" s="17" t="s">
        <v>28</v>
      </c>
      <c r="I23" s="17"/>
      <c r="J23" s="17"/>
      <c r="K23" s="17"/>
      <c r="L23" s="17"/>
      <c r="M23" s="17"/>
      <c r="N23" s="17"/>
    </row>
    <row r="24" spans="1:14" x14ac:dyDescent="0.25">
      <c r="A24" s="17" t="s">
        <v>29</v>
      </c>
      <c r="B24" s="17"/>
      <c r="C24" s="17"/>
      <c r="D24" s="17"/>
      <c r="E24" s="17"/>
      <c r="F24" s="17"/>
      <c r="G24" s="17"/>
      <c r="H24" s="17" t="s">
        <v>30</v>
      </c>
      <c r="I24" s="17"/>
      <c r="J24" s="17"/>
      <c r="K24" s="17"/>
      <c r="L24" s="17"/>
      <c r="M24" s="17"/>
      <c r="N24" s="17"/>
    </row>
    <row r="25" spans="1:14" x14ac:dyDescent="0.25">
      <c r="A25" s="21">
        <f>[1]Sheet1!F54</f>
        <v>27137.506799999999</v>
      </c>
      <c r="B25" s="21"/>
      <c r="C25" s="21"/>
      <c r="D25" s="21"/>
      <c r="E25" s="21"/>
      <c r="F25" s="21"/>
      <c r="G25" s="21"/>
      <c r="H25" s="21">
        <f>[1]Sheet1!F52*75%</f>
        <v>9266.2092000000011</v>
      </c>
      <c r="I25" s="21"/>
      <c r="J25" s="21"/>
      <c r="K25" s="21"/>
      <c r="L25" s="21"/>
      <c r="M25" s="21"/>
      <c r="N25" s="21"/>
    </row>
    <row r="26" spans="1:14" ht="19.5" x14ac:dyDescent="0.25">
      <c r="A26" s="5" t="s">
        <v>13</v>
      </c>
      <c r="B26" s="23">
        <f>A25+H25</f>
        <v>36403.716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17" t="s">
        <v>31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A29" s="17" t="s">
        <v>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5">
      <c r="A30" s="17" t="s">
        <v>7</v>
      </c>
      <c r="B30" s="17"/>
      <c r="C30" s="17"/>
      <c r="D30" s="17"/>
      <c r="E30" s="17"/>
      <c r="F30" s="17"/>
      <c r="G30" s="17"/>
      <c r="H30" s="17" t="s">
        <v>28</v>
      </c>
      <c r="I30" s="17"/>
      <c r="J30" s="17"/>
      <c r="K30" s="17"/>
      <c r="L30" s="17"/>
      <c r="M30" s="17"/>
      <c r="N30" s="17"/>
    </row>
    <row r="31" spans="1:14" x14ac:dyDescent="0.25">
      <c r="A31" s="17" t="s">
        <v>32</v>
      </c>
      <c r="B31" s="17"/>
      <c r="C31" s="17"/>
      <c r="D31" s="17"/>
      <c r="E31" s="17"/>
      <c r="F31" s="17"/>
      <c r="G31" s="17"/>
      <c r="H31" s="17" t="s">
        <v>33</v>
      </c>
      <c r="I31" s="17"/>
      <c r="J31" s="17"/>
      <c r="K31" s="17"/>
      <c r="L31" s="17"/>
      <c r="M31" s="17"/>
      <c r="N31" s="17"/>
    </row>
    <row r="32" spans="1:14" x14ac:dyDescent="0.25">
      <c r="A32" s="21">
        <f>[1]Sheet1!F55</f>
        <v>4436.9849000000004</v>
      </c>
      <c r="B32" s="21"/>
      <c r="C32" s="21"/>
      <c r="D32" s="21"/>
      <c r="E32" s="21"/>
      <c r="F32" s="21"/>
      <c r="G32" s="21"/>
      <c r="H32" s="21">
        <f>[1]Sheet1!F52*15%</f>
        <v>1853.2418400000001</v>
      </c>
      <c r="I32" s="21"/>
      <c r="J32" s="21"/>
      <c r="K32" s="21"/>
      <c r="L32" s="21"/>
      <c r="M32" s="21"/>
      <c r="N32" s="21"/>
    </row>
    <row r="33" spans="1:14" ht="19.5" x14ac:dyDescent="0.25">
      <c r="A33" s="5" t="s">
        <v>13</v>
      </c>
      <c r="B33" s="23">
        <f>A32+H32</f>
        <v>6290.2267400000001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 t="s">
        <v>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 t="s">
        <v>35</v>
      </c>
      <c r="B37" s="17"/>
      <c r="C37" s="17"/>
      <c r="D37" s="17"/>
      <c r="E37" s="17"/>
      <c r="F37" s="17"/>
      <c r="G37" s="17"/>
      <c r="H37" s="17" t="s">
        <v>36</v>
      </c>
      <c r="I37" s="17"/>
      <c r="J37" s="17"/>
      <c r="K37" s="17"/>
      <c r="L37" s="17"/>
      <c r="M37" s="17"/>
      <c r="N37" s="17"/>
    </row>
    <row r="38" spans="1:14" x14ac:dyDescent="0.25">
      <c r="A38" s="21">
        <f>[1]Sheet1!F66*90%</f>
        <v>298.95128999999997</v>
      </c>
      <c r="B38" s="21"/>
      <c r="C38" s="21"/>
      <c r="D38" s="21"/>
      <c r="E38" s="21"/>
      <c r="F38" s="21"/>
      <c r="G38" s="21"/>
      <c r="H38" s="21">
        <f>[1]Sheet1!F52*2%</f>
        <v>247.09891200000001</v>
      </c>
      <c r="I38" s="21"/>
      <c r="J38" s="21"/>
      <c r="K38" s="21"/>
      <c r="L38" s="21"/>
      <c r="M38" s="21"/>
      <c r="N38" s="21"/>
    </row>
    <row r="39" spans="1:14" ht="19.5" x14ac:dyDescent="0.25">
      <c r="A39" s="5" t="s">
        <v>13</v>
      </c>
      <c r="B39" s="23">
        <f>A38+H38</f>
        <v>546.05020200000001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0" t="s">
        <v>37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5">
      <c r="A42" s="20" t="s">
        <v>38</v>
      </c>
      <c r="B42" s="20"/>
      <c r="C42" s="20"/>
      <c r="D42" s="20"/>
      <c r="E42" s="20"/>
      <c r="F42" s="20"/>
      <c r="G42" s="20"/>
      <c r="H42" s="20"/>
      <c r="I42" s="20"/>
      <c r="J42" s="20"/>
      <c r="K42" s="20" t="s">
        <v>39</v>
      </c>
      <c r="L42" s="20"/>
      <c r="M42" s="20"/>
      <c r="N42" s="20"/>
    </row>
    <row r="43" spans="1:14" x14ac:dyDescent="0.25">
      <c r="A43" s="20" t="s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 t="s">
        <v>40</v>
      </c>
      <c r="L43" s="20"/>
      <c r="M43" s="20"/>
      <c r="N43" s="20"/>
    </row>
    <row r="44" spans="1:14" ht="78" x14ac:dyDescent="0.25">
      <c r="A44" s="20" t="s">
        <v>41</v>
      </c>
      <c r="B44" s="20"/>
      <c r="C44" s="20"/>
      <c r="D44" s="20"/>
      <c r="E44" s="20"/>
      <c r="F44" s="20"/>
      <c r="G44" s="7" t="s">
        <v>42</v>
      </c>
      <c r="H44" s="7" t="s">
        <v>43</v>
      </c>
      <c r="I44" s="7" t="s">
        <v>16</v>
      </c>
      <c r="J44" s="7" t="s">
        <v>44</v>
      </c>
      <c r="K44" s="7" t="s">
        <v>45</v>
      </c>
      <c r="L44" s="7" t="s">
        <v>46</v>
      </c>
      <c r="M44" s="7" t="s">
        <v>47</v>
      </c>
      <c r="N44" s="7" t="s">
        <v>48</v>
      </c>
    </row>
    <row r="45" spans="1:14" ht="107.25" x14ac:dyDescent="0.25">
      <c r="A45" s="7" t="s">
        <v>49</v>
      </c>
      <c r="B45" s="3" t="s">
        <v>50</v>
      </c>
      <c r="C45" s="5"/>
      <c r="D45" s="3" t="s">
        <v>51</v>
      </c>
      <c r="E45" s="3" t="s">
        <v>52</v>
      </c>
      <c r="F45" s="3" t="s">
        <v>53</v>
      </c>
      <c r="G45" s="7" t="s">
        <v>54</v>
      </c>
      <c r="H45" s="7" t="s">
        <v>54</v>
      </c>
      <c r="I45" s="7" t="s">
        <v>55</v>
      </c>
      <c r="J45" s="7" t="s">
        <v>54</v>
      </c>
      <c r="K45" s="7" t="s">
        <v>56</v>
      </c>
      <c r="L45" s="7" t="s">
        <v>57</v>
      </c>
      <c r="M45" s="7" t="s">
        <v>58</v>
      </c>
      <c r="N45" s="7" t="s">
        <v>25</v>
      </c>
    </row>
    <row r="46" spans="1:14" x14ac:dyDescent="0.25">
      <c r="A46" s="8">
        <f>[1]Sheet1!F27-G11-H11</f>
        <v>530.34760000000006</v>
      </c>
      <c r="B46" s="8">
        <f>[1]Sheet1!F30*95%</f>
        <v>98.944305</v>
      </c>
      <c r="C46" s="9"/>
      <c r="D46" s="8">
        <f>[1]Sheet1!F33*80%</f>
        <v>520.64103999999998</v>
      </c>
      <c r="E46" s="8">
        <f>[1]Sheet1!F31*90%</f>
        <v>69.649830000000009</v>
      </c>
      <c r="F46" s="8">
        <f>[1]Sheet1!F32*95%</f>
        <v>267.55989999999997</v>
      </c>
      <c r="G46" s="8">
        <f>[1]Sheet1!F39</f>
        <v>1100.0481</v>
      </c>
      <c r="H46" s="8">
        <f>[1]Sheet1!F44</f>
        <v>275.54930000000002</v>
      </c>
      <c r="I46" s="10">
        <f>[1]Sheet1!F53*90%</f>
        <v>13.950000000000001</v>
      </c>
      <c r="J46" s="10">
        <v>0</v>
      </c>
      <c r="K46" s="8">
        <f>[1]Sheet1!F25*80%</f>
        <v>8804.8256000000019</v>
      </c>
      <c r="L46" s="8">
        <f>[1]Sheet1!F59*80%</f>
        <v>759.95200000000011</v>
      </c>
      <c r="M46" s="8">
        <f>[1]Sheet1!F52*3%</f>
        <v>370.648368</v>
      </c>
      <c r="N46" s="8">
        <f>[1]Sheet1!F66*10%</f>
        <v>33.216810000000002</v>
      </c>
    </row>
    <row r="47" spans="1:14" ht="19.5" x14ac:dyDescent="0.25">
      <c r="A47" s="11" t="s">
        <v>13</v>
      </c>
      <c r="B47" s="23">
        <f>A46+B46+D46+E46+F46+H46+I46+J46+K46+L46+M46+N46+G46</f>
        <v>12845.332853000002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5">
      <c r="A48" s="30" t="s">
        <v>59</v>
      </c>
      <c r="B48" s="30"/>
      <c r="C48" s="31">
        <f>B12+B20+B26+B33+B39+B47</f>
        <v>79981.453999999998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1" x14ac:dyDescent="0.25">
      <c r="A49" s="12"/>
    </row>
    <row r="51" spans="1:11" ht="20.25" x14ac:dyDescent="0.35">
      <c r="C51" s="13" t="s">
        <v>60</v>
      </c>
      <c r="D51" s="13"/>
      <c r="E51" s="13"/>
      <c r="F51" s="13"/>
      <c r="G51" s="14"/>
      <c r="H51" s="14"/>
      <c r="I51" s="15" t="s">
        <v>61</v>
      </c>
      <c r="J51" s="15"/>
      <c r="K51" s="16"/>
    </row>
  </sheetData>
  <mergeCells count="75">
    <mergeCell ref="B47:N47"/>
    <mergeCell ref="A48:B48"/>
    <mergeCell ref="C48:N48"/>
    <mergeCell ref="A41:N41"/>
    <mergeCell ref="A42:J42"/>
    <mergeCell ref="K42:N42"/>
    <mergeCell ref="A43:J43"/>
    <mergeCell ref="K43:N43"/>
    <mergeCell ref="A44:F44"/>
    <mergeCell ref="A40:N40"/>
    <mergeCell ref="A32:G32"/>
    <mergeCell ref="H32:N32"/>
    <mergeCell ref="B33:N33"/>
    <mergeCell ref="A34:N34"/>
    <mergeCell ref="A35:N35"/>
    <mergeCell ref="A36:N36"/>
    <mergeCell ref="A37:G37"/>
    <mergeCell ref="H37:N37"/>
    <mergeCell ref="A38:G38"/>
    <mergeCell ref="H38:N38"/>
    <mergeCell ref="B39:N39"/>
    <mergeCell ref="A28:N28"/>
    <mergeCell ref="A29:N29"/>
    <mergeCell ref="A30:G30"/>
    <mergeCell ref="H30:N30"/>
    <mergeCell ref="A31:G31"/>
    <mergeCell ref="H31:N31"/>
    <mergeCell ref="A27:N27"/>
    <mergeCell ref="I19:J19"/>
    <mergeCell ref="K19:L19"/>
    <mergeCell ref="B20:N20"/>
    <mergeCell ref="A21:N21"/>
    <mergeCell ref="A22:N22"/>
    <mergeCell ref="A23:G23"/>
    <mergeCell ref="H23:N23"/>
    <mergeCell ref="A24:G24"/>
    <mergeCell ref="H24:N24"/>
    <mergeCell ref="A25:G25"/>
    <mergeCell ref="H25:N25"/>
    <mergeCell ref="B26:N26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K17:L18"/>
    <mergeCell ref="M17:M18"/>
    <mergeCell ref="B12:N12"/>
    <mergeCell ref="A13:N13"/>
    <mergeCell ref="A14:N14"/>
    <mergeCell ref="A15:N15"/>
    <mergeCell ref="A16:C16"/>
    <mergeCell ref="D16:G16"/>
    <mergeCell ref="I16:J16"/>
    <mergeCell ref="K16:N16"/>
    <mergeCell ref="A9:D10"/>
    <mergeCell ref="E9:F10"/>
    <mergeCell ref="G9:H9"/>
    <mergeCell ref="I9:N10"/>
    <mergeCell ref="A11:D11"/>
    <mergeCell ref="E11:F11"/>
    <mergeCell ref="I11:N11"/>
    <mergeCell ref="A8:F8"/>
    <mergeCell ref="G8:H8"/>
    <mergeCell ref="I8:N8"/>
    <mergeCell ref="A1:N1"/>
    <mergeCell ref="A3:N3"/>
    <mergeCell ref="M5:N5"/>
    <mergeCell ref="A6:N6"/>
    <mergeCell ref="A7:N7"/>
  </mergeCells>
  <pageMargins left="0.33" right="0.22" top="0.45" bottom="0.25" header="0.4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2020-07-30T06:49:02Z</dcterms:modified>
</cp:coreProperties>
</file>