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1\N-2  փետրվարի 18 արտահերթ\18.02.20 որոշումներ բլանկներով\"/>
    </mc:Choice>
  </mc:AlternateContent>
  <bookViews>
    <workbookView xWindow="0" yWindow="0" windowWidth="28800" windowHeight="12435"/>
  </bookViews>
  <sheets>
    <sheet name="Fin_plan" sheetId="9" r:id="rId1"/>
  </sheets>
  <definedNames>
    <definedName name="_xlnm._FilterDatabase" localSheetId="0" hidden="1">Fin_plan!$A$6:$G$132</definedName>
    <definedName name="_xlnm.Print_Titles" localSheetId="0">Fin_plan!$6:$6</definedName>
    <definedName name="_xlnm.Print_Area" localSheetId="0">Fin_plan!$A$1:$H$132</definedName>
  </definedNames>
  <calcPr calcId="152511"/>
</workbook>
</file>

<file path=xl/calcChain.xml><?xml version="1.0" encoding="utf-8"?>
<calcChain xmlns="http://schemas.openxmlformats.org/spreadsheetml/2006/main">
  <c r="E118" i="9" l="1"/>
  <c r="D118" i="9"/>
  <c r="D115" i="9"/>
  <c r="E111" i="9"/>
  <c r="E105" i="9"/>
  <c r="D105" i="9"/>
  <c r="F102" i="9"/>
  <c r="D102" i="9"/>
  <c r="F91" i="9"/>
  <c r="E91" i="9"/>
  <c r="D91" i="9"/>
  <c r="E71" i="9"/>
  <c r="E64" i="9"/>
  <c r="D64" i="9"/>
  <c r="E61" i="9"/>
  <c r="D61" i="9"/>
  <c r="F24" i="9"/>
  <c r="E24" i="9"/>
  <c r="D24" i="9"/>
  <c r="F10" i="9"/>
  <c r="E10" i="9"/>
  <c r="E7" i="9"/>
  <c r="E51" i="9" l="1"/>
  <c r="F130" i="9" l="1"/>
  <c r="F127" i="9"/>
  <c r="F125" i="9"/>
  <c r="F118" i="9"/>
  <c r="F115" i="9"/>
  <c r="F111" i="9"/>
  <c r="F105" i="9"/>
  <c r="F71" i="9"/>
  <c r="F64" i="9"/>
  <c r="F61" i="9"/>
  <c r="F51" i="9"/>
  <c r="F7" i="9"/>
  <c r="F132" i="9" l="1"/>
  <c r="E130" i="9"/>
  <c r="E127" i="9"/>
  <c r="E125" i="9"/>
  <c r="E115" i="9"/>
  <c r="E102" i="9"/>
  <c r="D10" i="9"/>
  <c r="D51" i="9"/>
  <c r="D71" i="9"/>
  <c r="D111" i="9"/>
  <c r="D127" i="9"/>
  <c r="E132" i="9" l="1"/>
  <c r="C120" i="9"/>
  <c r="C121" i="9"/>
  <c r="C122" i="9"/>
  <c r="C123" i="9"/>
  <c r="C124" i="9"/>
  <c r="C117" i="9"/>
  <c r="C112" i="9"/>
  <c r="C113" i="9"/>
  <c r="C114" i="9"/>
  <c r="C107" i="9"/>
  <c r="C108" i="9"/>
  <c r="C109" i="9"/>
  <c r="C110" i="9"/>
  <c r="C103" i="9"/>
  <c r="C104" i="9"/>
  <c r="C93" i="9"/>
  <c r="C94" i="9"/>
  <c r="C95" i="9"/>
  <c r="C96" i="9"/>
  <c r="C97" i="9"/>
  <c r="C98" i="9"/>
  <c r="C99" i="9"/>
  <c r="C100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66" i="9"/>
  <c r="C67" i="9"/>
  <c r="C68" i="9"/>
  <c r="C54" i="9"/>
  <c r="C55" i="9"/>
  <c r="C56" i="9"/>
  <c r="C57" i="9"/>
  <c r="C58" i="9"/>
  <c r="C59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40" i="9"/>
  <c r="C41" i="9"/>
  <c r="C39" i="9"/>
  <c r="C42" i="9"/>
  <c r="C43" i="9"/>
  <c r="C44" i="9"/>
  <c r="C12" i="9"/>
  <c r="C13" i="9"/>
  <c r="C14" i="9"/>
  <c r="C15" i="9"/>
  <c r="C16" i="9"/>
  <c r="C17" i="9"/>
  <c r="C18" i="9"/>
  <c r="C19" i="9"/>
  <c r="C20" i="9"/>
  <c r="C8" i="9"/>
  <c r="C62" i="9"/>
  <c r="C92" i="9"/>
  <c r="C106" i="9"/>
  <c r="C116" i="9"/>
  <c r="C119" i="9"/>
  <c r="C126" i="9"/>
  <c r="C125" i="9" s="1"/>
  <c r="C128" i="9"/>
  <c r="C131" i="9"/>
  <c r="C130" i="9" s="1"/>
  <c r="C91" i="9" l="1"/>
  <c r="C115" i="9"/>
  <c r="C105" i="9"/>
  <c r="C127" i="9"/>
  <c r="C118" i="9"/>
  <c r="C111" i="9"/>
  <c r="C102" i="9"/>
  <c r="D130" i="9" l="1"/>
  <c r="D125" i="9"/>
  <c r="D7" i="9" l="1"/>
  <c r="D132" i="9" s="1"/>
  <c r="C9" i="9" l="1"/>
  <c r="C53" i="9" l="1"/>
  <c r="C11" i="9" l="1"/>
  <c r="C10" i="9" s="1"/>
  <c r="C63" i="9"/>
  <c r="C61" i="9" s="1"/>
  <c r="C52" i="9"/>
  <c r="C51" i="9" s="1"/>
  <c r="C25" i="9"/>
  <c r="C24" i="9" s="1"/>
  <c r="C72" i="9"/>
  <c r="C71" i="9" s="1"/>
  <c r="C65" i="9"/>
  <c r="C64" i="9" s="1"/>
  <c r="C7" i="9" l="1"/>
  <c r="C132" i="9" s="1"/>
</calcChain>
</file>

<file path=xl/sharedStrings.xml><?xml version="1.0" encoding="utf-8"?>
<sst xmlns="http://schemas.openxmlformats.org/spreadsheetml/2006/main" count="196" uniqueCount="164">
  <si>
    <t>Պարտադիր խնդիր</t>
  </si>
  <si>
    <t>I</t>
  </si>
  <si>
    <t>Գործարար միջավայրի բարելավում և ձեռնարկատիրության խթանում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</si>
  <si>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</si>
  <si>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</si>
  <si>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</si>
  <si>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</si>
  <si>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</si>
  <si>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</si>
  <si>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</si>
  <si>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</si>
  <si>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</si>
  <si>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</si>
  <si>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</si>
  <si>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</si>
  <si>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</si>
  <si>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</si>
  <si>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</si>
  <si>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</si>
  <si>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</si>
  <si>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</si>
  <si>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</si>
  <si>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</si>
  <si>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</si>
  <si>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</si>
  <si>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</si>
  <si>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</si>
  <si>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</si>
  <si>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</si>
  <si>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</si>
  <si>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</si>
  <si>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>Սոցիալական օգնություն բազմազավակ ընտանիքներին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</si>
  <si>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</si>
  <si>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</si>
  <si>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</si>
  <si>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</si>
  <si>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</si>
  <si>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</si>
  <si>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Կանգառների վերանորոգում, նոր կանգառների տեղադրում    </t>
  </si>
  <si>
    <t>Կապանի քաղաքացիական կացության ակտերի գրանցման գործակալության շենքի հիմնանորոգում</t>
  </si>
  <si>
    <t>Սևաքար բնակավայրի հանդիսությունների սրահի ծածկի և տանիքի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</si>
  <si>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</si>
  <si>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</si>
  <si>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11 ՆՈՒՀ» ՀՈԱԿ-ի շենքի գազաֆիկացում և ջեռուցում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</si>
  <si>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</si>
  <si>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</si>
  <si>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</si>
  <si>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</si>
  <si>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</si>
  <si>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</si>
  <si>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Մշակութային միջոցառումներ</t>
  </si>
  <si>
    <t>Սյունիք բնակավայրի խաղահրապարակի և ֆուտբոլի դաշտի նորոգում</t>
  </si>
  <si>
    <t>Վարդավանք բնակավայրում նախակրթարանի հիմնում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</si>
  <si>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</si>
  <si>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</si>
  <si>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Կաղնուտ բնակավայրի ճանապարհի նորոգում</t>
  </si>
  <si>
    <t>Անտառաշատ բնակավայրի ջրի խողովակների նորոգում</t>
  </si>
  <si>
    <t>Թունելից մինչև Բաղաբերդ թաղամասի վերջնամասի բարեկարգում /մայթերի， եզրաքարերի բարեկարգում/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</si>
  <si>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</si>
  <si>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</si>
  <si>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Սյունիք բնակավայրի ոռոգման ջրի մոտ 9 կմ հատվածի նորոգում /Աճանան գետից մինչև Սյունիք/</t>
  </si>
  <si>
    <t>Աճանան բնակավայրի ոռոգման ջրագծի կառուցում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</si>
  <si>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</si>
  <si>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</si>
  <si>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</si>
  <si>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</si>
  <si>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</si>
  <si>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</si>
  <si>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Կապան քաղաքով հոսող Ողջի և Վաչագան գետերի հուների մաքրում， սանիտարական պատշաճ վիճակի ապահովում</t>
  </si>
  <si>
    <t>Կապան քաղաքի կամուրջների նորոգում</t>
  </si>
  <si>
    <t>Կապան քաղաքի փողոցային լուսավորության ապահովում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</si>
  <si>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</si>
  <si>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</si>
  <si>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9 ՆՈՒՀ» ՀՈԱԿ-ի համար գույքի ձեռքբերում</t>
  </si>
  <si>
    <t>«Կապանի թիվ 3 երաժշտական դպրոց» ՀՈԱԿ-ի համար գույքի ձեռքբերում</t>
  </si>
  <si>
    <t xml:space="preserve">«Կապանի թիվ 8 ՆՈՒՀ» ՀՈԱԿ-ի համար գույքի ձեռքբերում 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</si>
  <si>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</si>
  <si>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</si>
  <si>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Տուրիզմի զարգացմանն ուղղված ծրագրերի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</si>
  <si>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</si>
  <si>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</si>
  <si>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«Կապանի մշակույթի կենտրոն» ՀՈԱԿ-ի համար գույքի ձեռքբերում</t>
  </si>
  <si>
    <t>Ձորաստան բնակավայրում կոմունալ ենթակառուցվածքների կառուցում /ՊՏԱԾ/</t>
  </si>
  <si>
    <t>«Կապանի ակումբագրադարանային միավորում» ՀՈԱԿ-ի Ձորք թաղամասի ակումբի և գրադարանի հիմնանորոգում， գույքի ձեռքբերում</t>
  </si>
  <si>
    <t>Ուժանիս բնակավայրի ջրամբարի նորոգում</t>
  </si>
  <si>
    <t>Սևաքար-Եղեգ ճանապարհի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</si>
  <si>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</si>
  <si>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</si>
  <si>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 xml:space="preserve">«Կապանի թիվ 7 ՆՈՒՀ» ՀՈԱԿ-ի խոհանոցի նորոգում </t>
  </si>
  <si>
    <t xml:space="preserve">«Կապանի թիվ 8 ՆՈՒՀ» ՀՈԱԿ-ի -ի հիմնանորոգում 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</si>
  <si>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</si>
  <si>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 xml:space="preserve"> Ֆիզիկական կուլտուրայի և առողջ ապրելակերպի խրախուսում</t>
  </si>
  <si>
    <t>Չափնի բնակավայրում խմելու ջրի նոր խողովակաշարի կառուցում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</si>
  <si>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</si>
  <si>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</si>
  <si>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</si>
  <si>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</si>
  <si>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</si>
  <si>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Թեքահարթակների կառուցում</t>
  </si>
  <si>
    <t>Չափնի բնակավայրի վարչական նստավայրի շենքի և ակումբի հարևանությամբ ջրահեռացման կարգավորում</t>
  </si>
  <si>
    <t>Ներքին Խոտանան բնակավայրի վարչական նստավայրի շենքի կառուցում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</si>
  <si>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</si>
  <si>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</si>
  <si>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Գյուղատնտեսական տեխնիկայի ձեռքբերում</t>
  </si>
  <si>
    <t xml:space="preserve">Կոմունալ տեխնիկայի ձեռքբերում </t>
  </si>
  <si>
    <t xml:space="preserve">Ագարակ և Եղվարդ բնակավայրերի ջրագծերի նորոգում 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</si>
  <si>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</si>
  <si>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</si>
  <si>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</si>
  <si>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</si>
  <si>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</si>
  <si>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Եղեգ բնակավայրում խմելու ջրի բաժանարարի կառուցում</t>
  </si>
  <si>
    <t>Սևաքար բնակավայրի խմելու ջրի նոր ջրագծի կառուցում</t>
  </si>
  <si>
    <t>Մշակութային ծառայություններ /մշակույթի կենտրոն， ակումբագրադարանային միավորում， ՎՍԱՄԶ, արվեստի թանգարան պահպանում/</t>
  </si>
  <si>
    <t>Ներհամայնքային ճանապարհների, փողոցների, մայթերի և բակերի հիմնանորոգում</t>
  </si>
  <si>
    <t xml:space="preserve">Ինտելեկտուալ խաղ-մրցույթ </t>
  </si>
  <si>
    <t xml:space="preserve">ՏՏ ոլորտի զարգացմանն ուղղված ծրագրի համաֆինանսավորում </t>
  </si>
  <si>
    <t>Սպորտլանդիայի կազմակերպում</t>
  </si>
  <si>
    <t>Կապանի համայնքապետարանի հիմնանորոգման նախագծանախահաշվային փաստաթղթերի պատվիրում և հիմնանորոգում</t>
  </si>
  <si>
    <t>«Կապան քաղաքի աթլետիկայի մասնագիտացված մանկապատանեկան մարզդապրոց» ՀՈԱԿ-ի համար մարզադաշտի աթլետիկական հատվածների նորոգման նախագծանախահաշվային փաստաթղթերի պատվիրում և նորոգում</t>
  </si>
  <si>
    <t>Բազմաբնակարան բնակելի շենքերի տանիքների նորոգում և էներգաարդյունավետ վերակառուցում</t>
  </si>
  <si>
    <t>Ծանոթություն</t>
  </si>
  <si>
    <t>2020 թվականին նախատեսված</t>
  </si>
  <si>
    <t>2020 թվականին իրականացված՝ նախատեսված</t>
  </si>
  <si>
    <t>2020 թվականին իրականացված՝ չնախատեսված</t>
  </si>
  <si>
    <t>Չի իրականացվել, ներառված է 2021 թվականի շրջակա միջավայրի և բնակչության առողջության պահպանության ծրագրում, որի համար համայնքը դիմել է 2021 թվականի սուբվենցիայի</t>
  </si>
  <si>
    <t>Քովիդ-19 համաճարակով պայմանավորված բոլոր երիտասարդական ծրագրերը հետաձգվել են</t>
  </si>
  <si>
    <t>Իրականացվել է Ողջի գետի հունի մաքրման աշխատանքներ</t>
  </si>
  <si>
    <t xml:space="preserve">Համայնքը դիմել է 2021 թվականի սուբվենցիայի </t>
  </si>
  <si>
    <t xml:space="preserve">Չի իրականացվել  </t>
  </si>
  <si>
    <t>Չի իրականացվել</t>
  </si>
  <si>
    <t>2020 թվականի սուբվենցիա, ծրագիրը երկարաձգվել է մինչև 2021 թվականի հունիսի 30</t>
  </si>
  <si>
    <t>2020 թվականի սուբվենցիա, ծրագիրը երկարաձգվել է մինչև 2021 թվականի մայիսի 31</t>
  </si>
  <si>
    <t>Չի իրականացվել, տեղափոխվել է 2021 թվական</t>
  </si>
  <si>
    <t>Գույքը ձեռք է բերվելու նորոգման աշխատանքներն ավարտելուց հետո</t>
  </si>
  <si>
    <t>Չի իրականացվել տեղափոխվել է 2021 թվական</t>
  </si>
  <si>
    <t>Համայնքը դիմել է 2021 թվականի սուբվենցիայի</t>
  </si>
  <si>
    <t>«Կապանի Դավիթ Համբարձումյանի անվան մանկապատանեկան մարզադպրոց» ՀՈԱԿ-ի  ջրամատակարարման խողովակների և ջրագծի փոխում</t>
  </si>
  <si>
    <t>«Կապանի թիվ 13 ՆՈՒՀ» ՀՈԱԿ-ի համար գույքի ձեռքբերում</t>
  </si>
  <si>
    <t>«Կապանի թիվ 12 ՆՈՒՀ» ՀՈԱԿ-ի համար գույքի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</si>
  <si>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արվեստի թանգարան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նորոգում</t>
    </r>
  </si>
  <si>
    <t>«Արծվանիկի մանկապարտեզ» ՀՈԱԿ-ի համար գույքի ձեռքբերում</t>
  </si>
  <si>
    <t>«Կապանի թիվ 4 ՆՈՒՀ» ՀՈԱԿ-ի համար կաթսայատան գազացրիչի ձեռքբերում</t>
  </si>
  <si>
    <t>«Կապանի թիվ 5 ՆՈՒՀ» ՀՈԱԿ-ի սանհանգույցների նորոգում, գույքի ձեռքբերում</t>
  </si>
  <si>
    <t>Անտառաշատ բնակավայրի կենցաղի տան տանիքի և հենապատի նորոգում, Ներքին Խոտանան բնակավայրի կենցաղի տան խոհանոցի նորոգում</t>
  </si>
  <si>
    <t>Այգեգործության, դաշտավարության և անասնապահության զարգացմանն ուղղված ծրագրերի իրականացում և համաֆինանսավորում</t>
  </si>
  <si>
    <t>Դավիթ Բեկ բնակավայրի մշակույթի տան շենքի նորոգում</t>
  </si>
  <si>
    <t>Կապան համայնքի 11 բնակավայրերի համար լուսատուներ և էլեկտրական լարի ձեռք բերում/</t>
  </si>
  <si>
    <t>Կապանի Սուրբ Մեսրոպ Մաշտոց եկեղեցու նորոգում, հարակից տարածքի բարեկարգում և հանգստի գոտու կառուցում</t>
  </si>
  <si>
    <t>«Կապանի թիվ 9 ՆՈՒՀ» և  «Կապանի թիվ 10 ՆՈՒՀ» ՀՈԱԿ-ների տեխնիակական վիճակի և հետագա շահագործման եզրակացության կազմում</t>
  </si>
  <si>
    <t>«Կապանի թիվ 2 երաժշտական դպրոց» և «Կապանի գեղարվեստի դպրոց» ՀՈԱԿ-ների նորոգում, ջեռուցման և գազաֆիկացման համակարգի տեղադրում, գույքի ձեռքբերում</t>
  </si>
  <si>
    <t>«Կապանի մանկապատանեկան ստեղծագործության կենտրոն» ՀՈԱԿ-ի համար գույքի ձեռքբերում և 6 դասասենյակների պատուհանների փոխարինում</t>
  </si>
  <si>
    <t>«Կապանի մարմնամարզության մանկապատանեկան մարզադպրոց» ՀՈԱԿ-ի նորոգման նախագծանախահաշվային փաստաթղթերի կազմում, ջրամատակարարման խողովակների և ջրագծի փոխում և գույքի ձեռքբերում</t>
  </si>
  <si>
    <t>«Կապանի ակումբագրադարանային միավորում» ՀՈԱԿ-ի համար գույքի և գրականության ձեռքբերում</t>
  </si>
  <si>
    <t>«Կապանի կոմունալ ծառայություն» ՀՈԱԿ-ի համար գույքի ձեռքբերում</t>
  </si>
  <si>
    <t>Ուժանիս բնակավայրում խմելու ջրի բաժանարարի կառուցում</t>
  </si>
  <si>
    <t>«Կապանի բժշկական կենտրոն» ՓԲ Ընկերության բժիշկների վարձակալված բնակարանների վարձավճարի փոխհատուցում</t>
  </si>
  <si>
    <t>ՖԻՆԱՆՍԱԿԱՆ ԱՄՓՈՓԱԹԵՐԹ</t>
  </si>
  <si>
    <t>ԿԱՊԱՆ ՀԱՄԱՅՆՔՈՒՄ 2020 ԹՎԱԿԱՆԻՆ ԻՐԱԿԱՆԱՑՎԱԾ ԾՐԱԳՐԵՐԻ ԵՎ ՄԻՋՈՑԱՌՈՒՄՆԵՐԻ /2019-2023ԹԹ ԶԱՐԳԱՑՄԱՆ ԾՐԱԳԻՐ/</t>
  </si>
  <si>
    <t>դրամ</t>
  </si>
  <si>
    <t>Համայնքի գույքի և դրամական միջոցների կառավարում</t>
  </si>
  <si>
    <t xml:space="preserve">Ներքին Խոտանան բնակավայրում կանգառի կառուցում     </t>
  </si>
  <si>
    <t>Աշխատանքերն իրականացվել են, գումար հնարավոր չէ նշել</t>
  </si>
  <si>
    <t>2020 թվականի սուբվենցիա, ծրագիրը ընթացքի մեջ 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</si>
</sst>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sz val="12"/>
      <name val="Calibri"/>
      <family val="2"/>
      <charset val="204"/>
    </font>
    <font>
      <sz val="10"/>
      <color rgb="FFFF0000"/>
      <name val="GHEA Mariam"/>
      <family val="3"/>
    </font>
    <font>
      <i/>
      <sz val="10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tabSelected="1" zoomScale="85" zoomScaleNormal="85" workbookViewId="0">
      <selection activeCell="E108" sqref="E108"/>
    </sheetView>
  </sheetViews>
  <sheetFormatPr defaultRowHeight="18" x14ac:dyDescent="0.25"/>
  <cols>
    <col min="1" max="1" width="6.5703125" style="2" customWidth="1"/>
    <col min="2" max="2" width="63.5703125" style="13" customWidth="1"/>
    <col min="3" max="3" width="16.140625" style="11" hidden="1" customWidth="1"/>
    <col min="4" max="4" width="16.140625" style="11" customWidth="1"/>
    <col min="5" max="5" width="18.5703125" style="2" customWidth="1"/>
    <col min="6" max="6" width="17" style="2" customWidth="1"/>
    <col min="7" max="7" width="35.42578125" style="2" customWidth="1"/>
    <col min="8" max="16384" width="9.140625" style="2"/>
  </cols>
  <sheetData>
    <row r="1" spans="1:7" s="14" customFormat="1" ht="18" customHeight="1" x14ac:dyDescent="0.25">
      <c r="A1" s="42"/>
      <c r="B1" s="42"/>
      <c r="C1" s="11"/>
      <c r="D1" s="11"/>
    </row>
    <row r="2" spans="1:7" s="14" customFormat="1" ht="18" customHeight="1" x14ac:dyDescent="0.25">
      <c r="A2" s="49" t="s">
        <v>157</v>
      </c>
      <c r="B2" s="49"/>
      <c r="C2" s="49"/>
      <c r="D2" s="49"/>
      <c r="E2" s="49"/>
      <c r="F2" s="49"/>
      <c r="G2" s="49"/>
    </row>
    <row r="3" spans="1:7" s="14" customFormat="1" ht="18" customHeight="1" x14ac:dyDescent="0.25">
      <c r="A3" s="48" t="s">
        <v>158</v>
      </c>
      <c r="B3" s="48"/>
      <c r="C3" s="48"/>
      <c r="D3" s="48"/>
      <c r="E3" s="48"/>
      <c r="F3" s="48"/>
      <c r="G3" s="48"/>
    </row>
    <row r="4" spans="1:7" s="14" customFormat="1" ht="18" customHeight="1" x14ac:dyDescent="0.25">
      <c r="A4" s="48"/>
      <c r="B4" s="48"/>
      <c r="C4" s="48"/>
      <c r="D4" s="48"/>
      <c r="E4" s="48"/>
      <c r="F4" s="48"/>
      <c r="G4" s="48"/>
    </row>
    <row r="5" spans="1:7" ht="17.25" x14ac:dyDescent="0.25">
      <c r="A5" s="41"/>
      <c r="B5" s="41"/>
      <c r="C5" s="41"/>
      <c r="D5" s="41"/>
      <c r="G5" s="39" t="s">
        <v>159</v>
      </c>
    </row>
    <row r="6" spans="1:7" ht="94.5" customHeight="1" x14ac:dyDescent="0.25">
      <c r="A6" s="16"/>
      <c r="B6" s="4" t="s">
        <v>0</v>
      </c>
      <c r="C6" s="17"/>
      <c r="D6" s="21" t="s">
        <v>122</v>
      </c>
      <c r="E6" s="21" t="s">
        <v>123</v>
      </c>
      <c r="F6" s="21" t="s">
        <v>124</v>
      </c>
      <c r="G6" s="22" t="s">
        <v>121</v>
      </c>
    </row>
    <row r="7" spans="1:7" s="5" customFormat="1" ht="41.25" customHeight="1" x14ac:dyDescent="0.25">
      <c r="A7" s="4" t="s">
        <v>1</v>
      </c>
      <c r="B7" s="7" t="s">
        <v>2</v>
      </c>
      <c r="C7" s="3" t="e">
        <f>C8+C9</f>
        <v>#REF!</v>
      </c>
      <c r="D7" s="18">
        <f t="shared" ref="D7" si="0">D8+D9</f>
        <v>58337000</v>
      </c>
      <c r="E7" s="18">
        <f>E8+E9</f>
        <v>27710400</v>
      </c>
      <c r="F7" s="18">
        <f>F8+F9</f>
        <v>0</v>
      </c>
      <c r="G7" s="10"/>
    </row>
    <row r="8" spans="1:7" ht="57" customHeight="1" x14ac:dyDescent="0.25">
      <c r="A8" s="33">
        <v>1</v>
      </c>
      <c r="B8" s="9" t="s">
        <v>36</v>
      </c>
      <c r="C8" s="1" t="e">
        <f>#REF!+D8+#REF!+#REF!+#REF!</f>
        <v>#REF!</v>
      </c>
      <c r="D8" s="19">
        <v>6800000</v>
      </c>
      <c r="E8" s="19">
        <v>6800000</v>
      </c>
      <c r="F8" s="15"/>
      <c r="G8" s="15"/>
    </row>
    <row r="9" spans="1:7" ht="24.75" customHeight="1" x14ac:dyDescent="0.25">
      <c r="A9" s="33">
        <v>2</v>
      </c>
      <c r="B9" s="9" t="s">
        <v>77</v>
      </c>
      <c r="C9" s="1" t="e">
        <f>#REF!+D9+#REF!+#REF!+#REF!</f>
        <v>#REF!</v>
      </c>
      <c r="D9" s="19">
        <v>51537000</v>
      </c>
      <c r="E9" s="19">
        <v>20910400</v>
      </c>
      <c r="F9" s="15"/>
      <c r="G9" s="15"/>
    </row>
    <row r="10" spans="1:7" s="5" customFormat="1" ht="45" customHeight="1" x14ac:dyDescent="0.25">
      <c r="A10" s="4" t="s">
        <v>3</v>
      </c>
      <c r="B10" s="7" t="s">
        <v>160</v>
      </c>
      <c r="C10" s="3" t="e">
        <f>C11+C12+C13+C14+#REF!+#REF!+#REF!+#REF!+#REF!+#REF!+C15+C16+#REF!+C17+#REF!+C18+#REF!+C19+#REF!+#REF!+C20+#REF!</f>
        <v>#REF!</v>
      </c>
      <c r="D10" s="18">
        <f>D11+D12+D13+D14+D15+D16+D17+D18+D19+D20</f>
        <v>539233000</v>
      </c>
      <c r="E10" s="18">
        <f>E11+E12+E13+E14+E15+E16+E17+E18+E19+E20+E21+E22+E23</f>
        <v>376519683</v>
      </c>
      <c r="F10" s="18">
        <f>F11+F20++F21+F22+F23+F12+F13+F14+F15+F16+F17+F18+F19+F20</f>
        <v>5380700</v>
      </c>
      <c r="G10" s="10"/>
    </row>
    <row r="11" spans="1:7" s="5" customFormat="1" ht="38.25" customHeight="1" x14ac:dyDescent="0.25">
      <c r="A11" s="34">
        <v>1</v>
      </c>
      <c r="B11" s="9" t="s">
        <v>32</v>
      </c>
      <c r="C11" s="1" t="e">
        <f>#REF!+D11+#REF!+#REF!+#REF!</f>
        <v>#REF!</v>
      </c>
      <c r="D11" s="19">
        <v>433671000</v>
      </c>
      <c r="E11" s="19">
        <v>347989700</v>
      </c>
      <c r="F11" s="10"/>
      <c r="G11" s="10"/>
    </row>
    <row r="12" spans="1:7" ht="57" customHeight="1" x14ac:dyDescent="0.25">
      <c r="A12" s="34">
        <v>2</v>
      </c>
      <c r="B12" s="12" t="s">
        <v>118</v>
      </c>
      <c r="C12" s="1" t="e">
        <f>#REF!+D12+#REF!+#REF!+#REF!</f>
        <v>#REF!</v>
      </c>
      <c r="D12" s="19">
        <v>24000000</v>
      </c>
      <c r="E12" s="15"/>
      <c r="F12" s="15"/>
      <c r="G12" s="15" t="s">
        <v>133</v>
      </c>
    </row>
    <row r="13" spans="1:7" s="14" customFormat="1" ht="44.25" customHeight="1" x14ac:dyDescent="0.25">
      <c r="A13" s="34">
        <v>3</v>
      </c>
      <c r="B13" s="12" t="s">
        <v>106</v>
      </c>
      <c r="C13" s="1" t="e">
        <f>#REF!+D13+#REF!+#REF!+#REF!</f>
        <v>#REF!</v>
      </c>
      <c r="D13" s="19">
        <v>2548000</v>
      </c>
      <c r="E13" s="15"/>
      <c r="F13" s="15"/>
      <c r="G13" s="15" t="s">
        <v>135</v>
      </c>
    </row>
    <row r="14" spans="1:7" ht="54.75" customHeight="1" x14ac:dyDescent="0.25">
      <c r="A14" s="34">
        <v>4</v>
      </c>
      <c r="B14" s="12" t="s">
        <v>39</v>
      </c>
      <c r="C14" s="1" t="e">
        <f>#REF!+D14+#REF!+#REF!+#REF!</f>
        <v>#REF!</v>
      </c>
      <c r="D14" s="19">
        <v>45000000</v>
      </c>
      <c r="E14" s="19">
        <v>20833500</v>
      </c>
      <c r="F14" s="15"/>
      <c r="G14" s="15" t="s">
        <v>131</v>
      </c>
    </row>
    <row r="15" spans="1:7" ht="52.5" customHeight="1" x14ac:dyDescent="0.25">
      <c r="A15" s="34">
        <v>5</v>
      </c>
      <c r="B15" s="9" t="s">
        <v>99</v>
      </c>
      <c r="C15" s="1" t="e">
        <f>#REF!+D15+#REF!+#REF!+#REF!</f>
        <v>#REF!</v>
      </c>
      <c r="D15" s="19">
        <v>4000000</v>
      </c>
      <c r="E15" s="15"/>
      <c r="F15" s="15"/>
      <c r="G15" s="15" t="s">
        <v>130</v>
      </c>
    </row>
    <row r="16" spans="1:7" ht="35.25" customHeight="1" x14ac:dyDescent="0.25">
      <c r="A16" s="34">
        <v>6</v>
      </c>
      <c r="B16" s="9" t="s">
        <v>86</v>
      </c>
      <c r="C16" s="1" t="e">
        <f>#REF!+D16+#REF!+#REF!+#REF!</f>
        <v>#REF!</v>
      </c>
      <c r="D16" s="19">
        <v>13500000</v>
      </c>
      <c r="E16" s="15"/>
      <c r="F16" s="15"/>
      <c r="G16" s="15" t="s">
        <v>130</v>
      </c>
    </row>
    <row r="17" spans="1:7" ht="43.5" customHeight="1" x14ac:dyDescent="0.25">
      <c r="A17" s="34">
        <v>7</v>
      </c>
      <c r="B17" s="9" t="s">
        <v>87</v>
      </c>
      <c r="C17" s="1" t="e">
        <f>#REF!+D17+#REF!+#REF!+#REF!</f>
        <v>#REF!</v>
      </c>
      <c r="D17" s="19">
        <v>1700000</v>
      </c>
      <c r="E17" s="15"/>
      <c r="F17" s="15"/>
      <c r="G17" s="15" t="s">
        <v>130</v>
      </c>
    </row>
    <row r="18" spans="1:7" ht="47.25" customHeight="1" x14ac:dyDescent="0.25">
      <c r="A18" s="34">
        <v>8</v>
      </c>
      <c r="B18" s="9" t="s">
        <v>100</v>
      </c>
      <c r="C18" s="1" t="e">
        <f>#REF!+D18+#REF!+#REF!+#REF!</f>
        <v>#REF!</v>
      </c>
      <c r="D18" s="19">
        <v>6000000</v>
      </c>
      <c r="E18" s="15"/>
      <c r="F18" s="15"/>
      <c r="G18" s="15" t="s">
        <v>136</v>
      </c>
    </row>
    <row r="19" spans="1:7" ht="51" customHeight="1" x14ac:dyDescent="0.25">
      <c r="A19" s="34">
        <v>9</v>
      </c>
      <c r="B19" s="9" t="s">
        <v>80</v>
      </c>
      <c r="C19" s="1" t="e">
        <f>#REF!+D19+#REF!+#REF!+#REF!</f>
        <v>#REF!</v>
      </c>
      <c r="D19" s="19">
        <v>4314000</v>
      </c>
      <c r="E19" s="19">
        <v>2981200</v>
      </c>
      <c r="F19" s="15"/>
      <c r="G19" s="15"/>
    </row>
    <row r="20" spans="1:7" ht="48.75" customHeight="1" x14ac:dyDescent="0.25">
      <c r="A20" s="34">
        <v>10</v>
      </c>
      <c r="B20" s="9" t="s">
        <v>40</v>
      </c>
      <c r="C20" s="1" t="e">
        <f>#REF!+D20+#REF!+#REF!+#REF!</f>
        <v>#REF!</v>
      </c>
      <c r="D20" s="19">
        <v>4500000</v>
      </c>
      <c r="E20" s="23">
        <v>4715283</v>
      </c>
      <c r="F20" s="15"/>
      <c r="G20" s="15"/>
    </row>
    <row r="21" spans="1:7" s="14" customFormat="1" ht="42.75" customHeight="1" x14ac:dyDescent="0.25">
      <c r="A21" s="34">
        <v>11</v>
      </c>
      <c r="B21" s="29" t="s">
        <v>146</v>
      </c>
      <c r="C21" s="30"/>
      <c r="D21" s="28"/>
      <c r="E21" s="31"/>
      <c r="F21" s="28">
        <v>998000</v>
      </c>
      <c r="G21" s="15" t="s">
        <v>136</v>
      </c>
    </row>
    <row r="22" spans="1:7" s="14" customFormat="1" ht="54" customHeight="1" x14ac:dyDescent="0.25">
      <c r="A22" s="34">
        <v>12</v>
      </c>
      <c r="B22" s="29" t="s">
        <v>144</v>
      </c>
      <c r="C22" s="30"/>
      <c r="D22" s="28"/>
      <c r="E22" s="28"/>
      <c r="F22" s="28">
        <v>3294200</v>
      </c>
      <c r="G22" s="15"/>
    </row>
    <row r="23" spans="1:7" s="14" customFormat="1" ht="40.5" customHeight="1" x14ac:dyDescent="0.25">
      <c r="A23" s="34">
        <v>13</v>
      </c>
      <c r="B23" s="29" t="s">
        <v>161</v>
      </c>
      <c r="C23" s="30"/>
      <c r="D23" s="28"/>
      <c r="E23" s="31"/>
      <c r="F23" s="28">
        <v>1088500</v>
      </c>
      <c r="G23" s="15"/>
    </row>
    <row r="24" spans="1:7" s="5" customFormat="1" ht="56.25" customHeight="1" x14ac:dyDescent="0.25">
      <c r="A24" s="4" t="s">
        <v>5</v>
      </c>
      <c r="B24" s="7" t="s">
        <v>4</v>
      </c>
      <c r="C24" s="3" t="e">
        <f>C25+#REF!+#REF!+#REF!+#REF!+#REF!+#REF!+C26+#REF!+#REF!+#REF!+C27+C28+#REF!+#REF!+#REF!+#REF!+C29+#REF!+#REF!+C30+C31+#REF!+C32+#REF!+#REF!+C33+#REF!+#REF!+#REF!+C34+#REF!+#REF!+#REF!+#REF!+#REF!+#REF!+#REF!+C35+C36+C37+#REF!+C38+#REF!+C40+C41+C39+#REF!+#REF!+#REF!+#REF!+#REF!+C42+C43+#REF!+#REF!+#REF!+C44+#REF!</f>
        <v>#REF!</v>
      </c>
      <c r="D24" s="18">
        <f>D25+D26+D27+D28+D29+D30+D31+D32+D33+D34+D35+D36+D37+D38+D40+D41+D39+D42+D43+D44</f>
        <v>1158501200</v>
      </c>
      <c r="E24" s="18">
        <f>E25+E26+E27+E28+E29+E30+E31+E32+E33+E34+E35+E36+E37+E38+E39+E40+E41+E42+E43+E44+E47+E45+E46+E47+E48+E49+E50</f>
        <v>766489632</v>
      </c>
      <c r="F24" s="18">
        <f>F25+F26+F27+F28+F29+F30+F31+F32+F33+F34+F35+F36+F37+F38+F39+F40+F41+F42+F43+F44+F47+F45+F46+F47+F48+F49+F50</f>
        <v>35189009</v>
      </c>
      <c r="G24" s="10"/>
    </row>
    <row r="25" spans="1:7" s="5" customFormat="1" ht="47.25" customHeight="1" x14ac:dyDescent="0.25">
      <c r="A25" s="34">
        <v>1</v>
      </c>
      <c r="B25" s="9" t="s">
        <v>33</v>
      </c>
      <c r="C25" s="1" t="e">
        <f>#REF!+D25+#REF!+#REF!+#REF!</f>
        <v>#REF!</v>
      </c>
      <c r="D25" s="19">
        <v>807467700</v>
      </c>
      <c r="E25" s="19">
        <v>707121500</v>
      </c>
      <c r="F25" s="10"/>
      <c r="G25" s="10"/>
    </row>
    <row r="26" spans="1:7" ht="42" customHeight="1" x14ac:dyDescent="0.25">
      <c r="A26" s="33">
        <v>2</v>
      </c>
      <c r="B26" s="9" t="s">
        <v>143</v>
      </c>
      <c r="C26" s="1" t="e">
        <f>#REF!+D26+#REF!+#REF!+#REF!</f>
        <v>#REF!</v>
      </c>
      <c r="D26" s="19">
        <v>2338000</v>
      </c>
      <c r="E26" s="28">
        <v>175000</v>
      </c>
      <c r="F26" s="15"/>
      <c r="G26" s="15"/>
    </row>
    <row r="27" spans="1:7" ht="45" customHeight="1" x14ac:dyDescent="0.25">
      <c r="A27" s="33">
        <v>3</v>
      </c>
      <c r="B27" s="9" t="s">
        <v>41</v>
      </c>
      <c r="C27" s="1" t="e">
        <f>#REF!+D27+#REF!+#REF!+#REF!</f>
        <v>#REF!</v>
      </c>
      <c r="D27" s="19">
        <v>2800000</v>
      </c>
      <c r="E27" s="28">
        <v>5429900</v>
      </c>
      <c r="F27" s="15"/>
      <c r="G27" s="15"/>
    </row>
    <row r="28" spans="1:7" ht="43.5" customHeight="1" x14ac:dyDescent="0.25">
      <c r="A28" s="34">
        <v>4</v>
      </c>
      <c r="B28" s="9" t="s">
        <v>42</v>
      </c>
      <c r="C28" s="1" t="e">
        <f>#REF!+D28+#REF!+#REF!+#REF!</f>
        <v>#REF!</v>
      </c>
      <c r="D28" s="19">
        <v>2300000</v>
      </c>
      <c r="E28" s="15"/>
      <c r="F28" s="15"/>
      <c r="G28" s="15" t="s">
        <v>130</v>
      </c>
    </row>
    <row r="29" spans="1:7" ht="32.25" customHeight="1" x14ac:dyDescent="0.25">
      <c r="A29" s="33">
        <v>5</v>
      </c>
      <c r="B29" s="9" t="s">
        <v>88</v>
      </c>
      <c r="C29" s="1" t="e">
        <f>#REF!+D29+#REF!+#REF!+#REF!</f>
        <v>#REF!</v>
      </c>
      <c r="D29" s="19">
        <v>2300000</v>
      </c>
      <c r="E29" s="15"/>
      <c r="F29" s="15"/>
      <c r="G29" s="15" t="s">
        <v>130</v>
      </c>
    </row>
    <row r="30" spans="1:7" ht="48" customHeight="1" x14ac:dyDescent="0.25">
      <c r="A30" s="33">
        <v>6</v>
      </c>
      <c r="B30" s="9" t="s">
        <v>89</v>
      </c>
      <c r="C30" s="1" t="e">
        <f>#REF!+D30+#REF!+#REF!+#REF!</f>
        <v>#REF!</v>
      </c>
      <c r="D30" s="19">
        <v>185000000</v>
      </c>
      <c r="E30" s="19">
        <v>33108800</v>
      </c>
      <c r="F30" s="19"/>
      <c r="G30" s="15" t="s">
        <v>131</v>
      </c>
    </row>
    <row r="31" spans="1:7" ht="38.25" customHeight="1" x14ac:dyDescent="0.25">
      <c r="A31" s="34">
        <v>7</v>
      </c>
      <c r="B31" s="9" t="s">
        <v>75</v>
      </c>
      <c r="C31" s="1" t="e">
        <f>#REF!+D31+#REF!+#REF!+#REF!</f>
        <v>#REF!</v>
      </c>
      <c r="D31" s="19">
        <v>5000000</v>
      </c>
      <c r="E31" s="15"/>
      <c r="F31" s="15"/>
      <c r="G31" s="15" t="s">
        <v>134</v>
      </c>
    </row>
    <row r="32" spans="1:7" ht="33.75" customHeight="1" x14ac:dyDescent="0.25">
      <c r="A32" s="33">
        <v>8</v>
      </c>
      <c r="B32" s="9" t="s">
        <v>73</v>
      </c>
      <c r="C32" s="1" t="e">
        <f>#REF!+D32+#REF!+#REF!+#REF!</f>
        <v>#REF!</v>
      </c>
      <c r="D32" s="19">
        <v>3402000</v>
      </c>
      <c r="E32" s="19"/>
      <c r="F32" s="15"/>
      <c r="G32" s="15" t="s">
        <v>130</v>
      </c>
    </row>
    <row r="33" spans="1:7" ht="45" customHeight="1" x14ac:dyDescent="0.25">
      <c r="A33" s="33">
        <v>9</v>
      </c>
      <c r="B33" s="9" t="s">
        <v>72</v>
      </c>
      <c r="C33" s="1" t="e">
        <f>#REF!+D33+#REF!+#REF!+#REF!</f>
        <v>#REF!</v>
      </c>
      <c r="D33" s="19">
        <v>5105000</v>
      </c>
      <c r="E33" s="19">
        <v>220000</v>
      </c>
      <c r="F33" s="15"/>
      <c r="G33" s="15"/>
    </row>
    <row r="34" spans="1:7" ht="43.5" customHeight="1" x14ac:dyDescent="0.25">
      <c r="A34" s="34">
        <v>10</v>
      </c>
      <c r="B34" s="9" t="s">
        <v>43</v>
      </c>
      <c r="C34" s="1" t="e">
        <f>#REF!+D34+#REF!+#REF!+#REF!</f>
        <v>#REF!</v>
      </c>
      <c r="D34" s="19">
        <v>16000000</v>
      </c>
      <c r="E34" s="19">
        <v>12897000</v>
      </c>
      <c r="F34" s="15"/>
      <c r="G34" s="15"/>
    </row>
    <row r="35" spans="1:7" ht="30.75" customHeight="1" x14ac:dyDescent="0.25">
      <c r="A35" s="33">
        <v>11</v>
      </c>
      <c r="B35" s="9" t="s">
        <v>138</v>
      </c>
      <c r="C35" s="1" t="e">
        <f>#REF!+D35+#REF!+#REF!+#REF!</f>
        <v>#REF!</v>
      </c>
      <c r="D35" s="19">
        <v>3228500</v>
      </c>
      <c r="E35" s="28">
        <v>185000</v>
      </c>
      <c r="F35" s="15"/>
      <c r="G35" s="15"/>
    </row>
    <row r="36" spans="1:7" ht="56.25" customHeight="1" x14ac:dyDescent="0.25">
      <c r="A36" s="33">
        <v>12</v>
      </c>
      <c r="B36" s="12" t="s">
        <v>65</v>
      </c>
      <c r="C36" s="1" t="e">
        <f>#REF!+D36+#REF!+#REF!+#REF!</f>
        <v>#REF!</v>
      </c>
      <c r="D36" s="20">
        <v>60000000</v>
      </c>
      <c r="E36" s="28">
        <v>4268900</v>
      </c>
      <c r="F36" s="15"/>
      <c r="G36" s="15"/>
    </row>
    <row r="37" spans="1:7" ht="30.75" customHeight="1" x14ac:dyDescent="0.25">
      <c r="A37" s="34">
        <v>13</v>
      </c>
      <c r="B37" s="9" t="s">
        <v>107</v>
      </c>
      <c r="C37" s="1" t="e">
        <f>#REF!+D37+#REF!+#REF!+#REF!</f>
        <v>#REF!</v>
      </c>
      <c r="D37" s="19">
        <v>2593000</v>
      </c>
      <c r="E37" s="15"/>
      <c r="F37" s="15"/>
      <c r="G37" s="15" t="s">
        <v>133</v>
      </c>
    </row>
    <row r="38" spans="1:7" ht="43.5" customHeight="1" x14ac:dyDescent="0.25">
      <c r="A38" s="33">
        <v>14</v>
      </c>
      <c r="B38" s="9" t="s">
        <v>44</v>
      </c>
      <c r="C38" s="1" t="e">
        <f>#REF!+D38+#REF!+#REF!+#REF!</f>
        <v>#REF!</v>
      </c>
      <c r="D38" s="28">
        <v>15500000</v>
      </c>
      <c r="E38" s="46">
        <v>2633532</v>
      </c>
      <c r="F38" s="1"/>
      <c r="G38" s="15" t="s">
        <v>131</v>
      </c>
    </row>
    <row r="39" spans="1:7" s="14" customFormat="1" ht="48.75" customHeight="1" x14ac:dyDescent="0.25">
      <c r="A39" s="33">
        <v>15</v>
      </c>
      <c r="B39" s="9" t="s">
        <v>52</v>
      </c>
      <c r="C39" s="1" t="e">
        <f>#REF!+D39+#REF!+#REF!+#REF!</f>
        <v>#REF!</v>
      </c>
      <c r="D39" s="28">
        <v>15400000</v>
      </c>
      <c r="E39" s="47"/>
      <c r="F39" s="37"/>
      <c r="G39" s="15" t="s">
        <v>131</v>
      </c>
    </row>
    <row r="40" spans="1:7" ht="38.25" customHeight="1" x14ac:dyDescent="0.25">
      <c r="A40" s="34">
        <v>16</v>
      </c>
      <c r="B40" s="9" t="s">
        <v>45</v>
      </c>
      <c r="C40" s="1" t="e">
        <f>#REF!+D40+#REF!+#REF!+#REF!</f>
        <v>#REF!</v>
      </c>
      <c r="D40" s="19">
        <v>3500000</v>
      </c>
      <c r="E40" s="15"/>
      <c r="F40" s="15"/>
      <c r="G40" s="15" t="s">
        <v>130</v>
      </c>
    </row>
    <row r="41" spans="1:7" ht="31.5" customHeight="1" x14ac:dyDescent="0.25">
      <c r="A41" s="33">
        <v>17</v>
      </c>
      <c r="B41" s="9" t="s">
        <v>46</v>
      </c>
      <c r="C41" s="1" t="e">
        <f>#REF!+D41+#REF!+#REF!+#REF!</f>
        <v>#REF!</v>
      </c>
      <c r="D41" s="19">
        <v>24000000</v>
      </c>
      <c r="E41" s="15"/>
      <c r="F41" s="15"/>
      <c r="G41" s="15" t="s">
        <v>130</v>
      </c>
    </row>
    <row r="42" spans="1:7" ht="46.5" customHeight="1" x14ac:dyDescent="0.25">
      <c r="A42" s="33">
        <v>18</v>
      </c>
      <c r="B42" s="9" t="s">
        <v>74</v>
      </c>
      <c r="C42" s="1" t="e">
        <f>#REF!+D42+#REF!+#REF!+#REF!</f>
        <v>#REF!</v>
      </c>
      <c r="D42" s="19">
        <v>867000</v>
      </c>
      <c r="E42" s="15"/>
      <c r="F42" s="15"/>
      <c r="G42" s="15" t="s">
        <v>130</v>
      </c>
    </row>
    <row r="43" spans="1:7" ht="52.5" customHeight="1" x14ac:dyDescent="0.25">
      <c r="A43" s="34">
        <v>19</v>
      </c>
      <c r="B43" s="29" t="s">
        <v>47</v>
      </c>
      <c r="C43" s="30" t="e">
        <f>#REF!+D43+#REF!+#REF!+#REF!</f>
        <v>#REF!</v>
      </c>
      <c r="D43" s="28">
        <v>1500000</v>
      </c>
      <c r="E43" s="28">
        <v>450000</v>
      </c>
      <c r="F43" s="15"/>
      <c r="G43" s="15" t="s">
        <v>136</v>
      </c>
    </row>
    <row r="44" spans="1:7" ht="75.75" customHeight="1" x14ac:dyDescent="0.25">
      <c r="A44" s="33">
        <v>20</v>
      </c>
      <c r="B44" s="9" t="s">
        <v>76</v>
      </c>
      <c r="C44" s="1" t="e">
        <f>#REF!+D44+#REF!+#REF!+#REF!</f>
        <v>#REF!</v>
      </c>
      <c r="D44" s="19">
        <v>200000</v>
      </c>
      <c r="E44" s="15"/>
      <c r="F44" s="15"/>
      <c r="G44" s="15"/>
    </row>
    <row r="45" spans="1:7" s="14" customFormat="1" ht="54" customHeight="1" x14ac:dyDescent="0.25">
      <c r="A45" s="33">
        <v>21</v>
      </c>
      <c r="B45" s="29" t="s">
        <v>149</v>
      </c>
      <c r="C45" s="1"/>
      <c r="D45" s="28"/>
      <c r="E45" s="19"/>
      <c r="F45" s="28">
        <v>1980000</v>
      </c>
      <c r="G45" s="15"/>
    </row>
    <row r="46" spans="1:7" s="14" customFormat="1" ht="48.75" customHeight="1" x14ac:dyDescent="0.25">
      <c r="A46" s="34">
        <v>22</v>
      </c>
      <c r="B46" s="29" t="s">
        <v>142</v>
      </c>
      <c r="C46" s="1"/>
      <c r="D46" s="19"/>
      <c r="E46" s="10"/>
      <c r="F46" s="28">
        <v>222000</v>
      </c>
      <c r="G46" s="10"/>
    </row>
    <row r="47" spans="1:7" s="14" customFormat="1" ht="41.25" customHeight="1" x14ac:dyDescent="0.25">
      <c r="A47" s="33">
        <v>23</v>
      </c>
      <c r="B47" s="29" t="s">
        <v>139</v>
      </c>
      <c r="C47" s="30"/>
      <c r="D47" s="28"/>
      <c r="E47" s="31"/>
      <c r="F47" s="28">
        <v>433000</v>
      </c>
      <c r="G47" s="15"/>
    </row>
    <row r="48" spans="1:7" s="14" customFormat="1" ht="79.5" customHeight="1" x14ac:dyDescent="0.25">
      <c r="A48" s="33">
        <v>24</v>
      </c>
      <c r="B48" s="29" t="s">
        <v>150</v>
      </c>
      <c r="C48" s="30"/>
      <c r="D48" s="28"/>
      <c r="E48" s="24"/>
      <c r="F48" s="28">
        <v>28773509</v>
      </c>
      <c r="G48" s="15"/>
    </row>
    <row r="49" spans="1:7" s="14" customFormat="1" ht="59.25" customHeight="1" x14ac:dyDescent="0.25">
      <c r="A49" s="34">
        <v>25</v>
      </c>
      <c r="B49" s="29" t="s">
        <v>151</v>
      </c>
      <c r="C49" s="1"/>
      <c r="D49" s="28"/>
      <c r="E49" s="20"/>
      <c r="F49" s="28">
        <v>2973000</v>
      </c>
      <c r="G49" s="15"/>
    </row>
    <row r="50" spans="1:7" s="14" customFormat="1" ht="45.75" customHeight="1" x14ac:dyDescent="0.25">
      <c r="A50" s="33">
        <v>26</v>
      </c>
      <c r="B50" s="29" t="s">
        <v>141</v>
      </c>
      <c r="C50" s="1"/>
      <c r="D50" s="19"/>
      <c r="E50" s="15"/>
      <c r="F50" s="28">
        <v>374500</v>
      </c>
      <c r="G50" s="15"/>
    </row>
    <row r="51" spans="1:7" s="5" customFormat="1" ht="53.25" customHeight="1" x14ac:dyDescent="0.25">
      <c r="A51" s="4" t="s">
        <v>6</v>
      </c>
      <c r="B51" s="7" t="s">
        <v>29</v>
      </c>
      <c r="C51" s="3" t="e">
        <f>C52+C53+C54+C55+C56+#REF!+C57+#REF!+#REF!+#REF!+C58+C59+#REF!</f>
        <v>#REF!</v>
      </c>
      <c r="D51" s="18">
        <f>D52+D53+D54+D55+D56+D57+D58+D59</f>
        <v>721352300</v>
      </c>
      <c r="E51" s="18">
        <f>E52+E53+E54+E55+E56+E57+E58+E59+E60</f>
        <v>351451640</v>
      </c>
      <c r="F51" s="18">
        <f>F52+F53+F55+F56+F57+F58+F60+F59</f>
        <v>1264300</v>
      </c>
      <c r="G51" s="10"/>
    </row>
    <row r="52" spans="1:7" s="5" customFormat="1" ht="62.25" customHeight="1" x14ac:dyDescent="0.25">
      <c r="A52" s="34">
        <v>1</v>
      </c>
      <c r="B52" s="9" t="s">
        <v>113</v>
      </c>
      <c r="C52" s="1" t="e">
        <f>#REF!+D52+#REF!+#REF!+#REF!</f>
        <v>#REF!</v>
      </c>
      <c r="D52" s="19">
        <v>189302300</v>
      </c>
      <c r="E52" s="19">
        <v>167137300</v>
      </c>
      <c r="F52" s="10"/>
      <c r="G52" s="10"/>
    </row>
    <row r="53" spans="1:7" s="5" customFormat="1" ht="33" customHeight="1" x14ac:dyDescent="0.25">
      <c r="A53" s="34">
        <v>2</v>
      </c>
      <c r="B53" s="9" t="s">
        <v>50</v>
      </c>
      <c r="C53" s="1" t="e">
        <f>#REF!+D53+#REF!+#REF!+#REF!</f>
        <v>#REF!</v>
      </c>
      <c r="D53" s="19">
        <v>42000000</v>
      </c>
      <c r="E53" s="19">
        <v>12542700</v>
      </c>
      <c r="F53" s="10"/>
      <c r="G53" s="15"/>
    </row>
    <row r="54" spans="1:7" ht="43.5" customHeight="1" x14ac:dyDescent="0.25">
      <c r="A54" s="34">
        <v>3</v>
      </c>
      <c r="B54" s="9" t="s">
        <v>48</v>
      </c>
      <c r="C54" s="1" t="e">
        <f>#REF!+D54+#REF!+#REF!+#REF!</f>
        <v>#REF!</v>
      </c>
      <c r="D54" s="19">
        <v>300000000</v>
      </c>
      <c r="E54" s="28">
        <v>150000000</v>
      </c>
      <c r="F54" s="15"/>
      <c r="G54" s="15"/>
    </row>
    <row r="55" spans="1:7" ht="39.75" customHeight="1" x14ac:dyDescent="0.25">
      <c r="A55" s="34">
        <v>4</v>
      </c>
      <c r="B55" s="9" t="s">
        <v>81</v>
      </c>
      <c r="C55" s="1" t="e">
        <f>#REF!+D55+#REF!+#REF!+#REF!</f>
        <v>#REF!</v>
      </c>
      <c r="D55" s="19">
        <v>20000000</v>
      </c>
      <c r="E55" s="28">
        <v>2547000</v>
      </c>
      <c r="F55" s="33"/>
      <c r="G55" s="15"/>
    </row>
    <row r="56" spans="1:7" ht="42.75" customHeight="1" x14ac:dyDescent="0.25">
      <c r="A56" s="34">
        <v>5</v>
      </c>
      <c r="B56" s="9" t="s">
        <v>49</v>
      </c>
      <c r="C56" s="1" t="e">
        <f>#REF!+D56+#REF!+#REF!+#REF!</f>
        <v>#REF!</v>
      </c>
      <c r="D56" s="19">
        <v>1000000</v>
      </c>
      <c r="E56" s="28">
        <v>191000</v>
      </c>
      <c r="F56" s="33"/>
      <c r="G56" s="15"/>
    </row>
    <row r="57" spans="1:7" ht="57" customHeight="1" x14ac:dyDescent="0.25">
      <c r="A57" s="34">
        <v>6</v>
      </c>
      <c r="B57" s="9" t="s">
        <v>83</v>
      </c>
      <c r="C57" s="1" t="e">
        <f>#REF!+D57+#REF!+#REF!+#REF!</f>
        <v>#REF!</v>
      </c>
      <c r="D57" s="19">
        <v>91000000</v>
      </c>
      <c r="E57" s="19">
        <v>10180400</v>
      </c>
      <c r="F57" s="15"/>
      <c r="G57" s="15" t="s">
        <v>131</v>
      </c>
    </row>
    <row r="58" spans="1:7" s="14" customFormat="1" ht="50.25" customHeight="1" x14ac:dyDescent="0.25">
      <c r="A58" s="34">
        <v>7</v>
      </c>
      <c r="B58" s="9" t="s">
        <v>140</v>
      </c>
      <c r="C58" s="1" t="e">
        <f>#REF!+D58+#REF!+#REF!+#REF!</f>
        <v>#REF!</v>
      </c>
      <c r="D58" s="19">
        <v>70000000</v>
      </c>
      <c r="E58" s="19">
        <v>8853240</v>
      </c>
      <c r="F58" s="15"/>
      <c r="G58" s="15" t="s">
        <v>131</v>
      </c>
    </row>
    <row r="59" spans="1:7" ht="43.5" customHeight="1" x14ac:dyDescent="0.25">
      <c r="A59" s="34">
        <v>8</v>
      </c>
      <c r="B59" s="9" t="s">
        <v>66</v>
      </c>
      <c r="C59" s="1" t="e">
        <f>#REF!+D59+#REF!+#REF!+#REF!</f>
        <v>#REF!</v>
      </c>
      <c r="D59" s="19">
        <v>8050000</v>
      </c>
      <c r="E59" s="15"/>
      <c r="F59" s="15"/>
      <c r="G59" s="15" t="s">
        <v>128</v>
      </c>
    </row>
    <row r="60" spans="1:7" s="14" customFormat="1" ht="45" customHeight="1" x14ac:dyDescent="0.25">
      <c r="A60" s="34">
        <v>9</v>
      </c>
      <c r="B60" s="29" t="s">
        <v>153</v>
      </c>
      <c r="C60" s="1"/>
      <c r="D60" s="28"/>
      <c r="E60" s="19"/>
      <c r="F60" s="28">
        <v>1264300</v>
      </c>
      <c r="G60" s="15"/>
    </row>
    <row r="61" spans="1:7" s="5" customFormat="1" ht="45.75" customHeight="1" x14ac:dyDescent="0.25">
      <c r="A61" s="4" t="s">
        <v>7</v>
      </c>
      <c r="B61" s="7" t="s">
        <v>8</v>
      </c>
      <c r="C61" s="3" t="e">
        <f>C62+C63+#REF!+#REF!</f>
        <v>#REF!</v>
      </c>
      <c r="D61" s="18">
        <f>D62+D63</f>
        <v>30964500</v>
      </c>
      <c r="E61" s="18">
        <f>E62+E63</f>
        <v>19634420</v>
      </c>
      <c r="F61" s="18">
        <f>F62+F63</f>
        <v>0</v>
      </c>
      <c r="G61" s="10"/>
    </row>
    <row r="62" spans="1:7" ht="67.5" customHeight="1" x14ac:dyDescent="0.25">
      <c r="A62" s="33">
        <v>1</v>
      </c>
      <c r="B62" s="9" t="s">
        <v>96</v>
      </c>
      <c r="C62" s="1" t="e">
        <f>#REF!+D62+#REF!+#REF!+#REF!</f>
        <v>#REF!</v>
      </c>
      <c r="D62" s="19">
        <v>11000000</v>
      </c>
      <c r="E62" s="19">
        <v>4587120</v>
      </c>
      <c r="F62" s="15"/>
      <c r="G62" s="15"/>
    </row>
    <row r="63" spans="1:7" ht="39" customHeight="1" x14ac:dyDescent="0.25">
      <c r="A63" s="33">
        <v>2</v>
      </c>
      <c r="B63" s="9" t="s">
        <v>90</v>
      </c>
      <c r="C63" s="1" t="e">
        <f>#REF!+D63+#REF!+#REF!+#REF!</f>
        <v>#REF!</v>
      </c>
      <c r="D63" s="19">
        <v>19964500</v>
      </c>
      <c r="E63" s="19">
        <v>15047300</v>
      </c>
      <c r="F63" s="15"/>
      <c r="G63" s="15"/>
    </row>
    <row r="64" spans="1:7" s="5" customFormat="1" ht="31.5" customHeight="1" x14ac:dyDescent="0.25">
      <c r="A64" s="4" t="s">
        <v>9</v>
      </c>
      <c r="B64" s="7" t="s">
        <v>91</v>
      </c>
      <c r="C64" s="3" t="e">
        <f>C65+C66+#REF!+C67+#REF!+#REF!+#REF!+C68+#REF!+#REF!</f>
        <v>#REF!</v>
      </c>
      <c r="D64" s="18">
        <f>D65+D66+D67+D68</f>
        <v>39180000</v>
      </c>
      <c r="E64" s="18">
        <f>E65+E66+E67+E68</f>
        <v>1416300</v>
      </c>
      <c r="F64" s="18">
        <f>F65+F66+F67+F68+F69+F70</f>
        <v>1200000</v>
      </c>
      <c r="G64" s="10"/>
    </row>
    <row r="65" spans="1:7" s="5" customFormat="1" ht="42.75" customHeight="1" x14ac:dyDescent="0.25">
      <c r="A65" s="34">
        <v>1</v>
      </c>
      <c r="B65" s="9" t="s">
        <v>34</v>
      </c>
      <c r="C65" s="1" t="e">
        <f>#REF!+D65+#REF!+#REF!+#REF!</f>
        <v>#REF!</v>
      </c>
      <c r="D65" s="19">
        <v>10000000</v>
      </c>
      <c r="E65" s="19">
        <v>994300</v>
      </c>
      <c r="F65" s="10"/>
      <c r="G65" s="19"/>
    </row>
    <row r="66" spans="1:7" ht="59.25" customHeight="1" x14ac:dyDescent="0.25">
      <c r="A66" s="8">
        <v>2</v>
      </c>
      <c r="B66" s="9" t="s">
        <v>101</v>
      </c>
      <c r="C66" s="1" t="e">
        <f>#REF!+D66+#REF!+#REF!+#REF!</f>
        <v>#REF!</v>
      </c>
      <c r="D66" s="19">
        <v>180000</v>
      </c>
      <c r="E66" s="19">
        <v>422000</v>
      </c>
      <c r="F66" s="15"/>
      <c r="G66" s="15"/>
    </row>
    <row r="67" spans="1:7" ht="85.5" customHeight="1" x14ac:dyDescent="0.25">
      <c r="A67" s="34">
        <v>3</v>
      </c>
      <c r="B67" s="9" t="s">
        <v>119</v>
      </c>
      <c r="C67" s="1" t="e">
        <f>#REF!+D67+#REF!+#REF!+#REF!</f>
        <v>#REF!</v>
      </c>
      <c r="D67" s="19">
        <v>10000000</v>
      </c>
      <c r="E67" s="15"/>
      <c r="F67" s="15"/>
      <c r="G67" s="15" t="s">
        <v>130</v>
      </c>
    </row>
    <row r="68" spans="1:7" ht="44.25" customHeight="1" x14ac:dyDescent="0.25">
      <c r="A68" s="34">
        <v>4</v>
      </c>
      <c r="B68" s="9" t="s">
        <v>51</v>
      </c>
      <c r="C68" s="1" t="e">
        <f>#REF!+D68+#REF!+#REF!+#REF!</f>
        <v>#REF!</v>
      </c>
      <c r="D68" s="19">
        <v>19000000</v>
      </c>
      <c r="E68" s="15"/>
      <c r="F68" s="15"/>
      <c r="G68" s="15" t="s">
        <v>130</v>
      </c>
    </row>
    <row r="69" spans="1:7" s="14" customFormat="1" ht="70.5" customHeight="1" x14ac:dyDescent="0.25">
      <c r="A69" s="34">
        <v>5</v>
      </c>
      <c r="B69" s="29" t="s">
        <v>137</v>
      </c>
      <c r="C69" s="1"/>
      <c r="D69" s="19"/>
      <c r="E69" s="19"/>
      <c r="F69" s="28">
        <v>80000</v>
      </c>
      <c r="G69" s="15"/>
    </row>
    <row r="70" spans="1:7" s="14" customFormat="1" ht="93.75" customHeight="1" x14ac:dyDescent="0.25">
      <c r="A70" s="34">
        <v>6</v>
      </c>
      <c r="B70" s="29" t="s">
        <v>152</v>
      </c>
      <c r="C70" s="1"/>
      <c r="D70" s="28"/>
      <c r="E70" s="19"/>
      <c r="F70" s="28">
        <v>1120000</v>
      </c>
      <c r="G70" s="15"/>
    </row>
    <row r="71" spans="1:7" s="5" customFormat="1" ht="116.25" customHeight="1" x14ac:dyDescent="0.25">
      <c r="A71" s="4" t="s">
        <v>11</v>
      </c>
      <c r="B71" s="7" t="s">
        <v>10</v>
      </c>
      <c r="C71" s="3" t="e">
        <f>C72+C73+#REF!+#REF!+#REF!+#REF!+#REF!+#REF!+C74+#REF!+C75+#REF!+C76+C77+C78+C79+C80+#REF!+C81+C82+#REF!+#REF!+#REF!+C83+#REF!+C84+#REF!+#REF!+#REF!+C85+#REF!+C86+#REF!+#REF!+C87+C88+#REF!</f>
        <v>#REF!</v>
      </c>
      <c r="D71" s="18">
        <f>D72+D73+D74+D75+D76+D77+D78+D79+D80+D81+D82+D83+D84+D85+D86+D87+D88</f>
        <v>1328271000</v>
      </c>
      <c r="E71" s="18">
        <f>E72+E73+E74+E75+E76+E77+E78+E79+E80+E81+E82+E83+E84+E85+E86+E87+E88</f>
        <v>827692796</v>
      </c>
      <c r="F71" s="18">
        <f>F72+F73+F74+F75+F77+F76+F77+F79+F78+F81+F80+F82+F83+F84+F85+F86+F87+F88+F89+F90</f>
        <v>1908000</v>
      </c>
      <c r="G71" s="10"/>
    </row>
    <row r="72" spans="1:7" s="5" customFormat="1" ht="114" customHeight="1" x14ac:dyDescent="0.25">
      <c r="A72" s="34">
        <v>1</v>
      </c>
      <c r="B72" s="9" t="s">
        <v>97</v>
      </c>
      <c r="C72" s="1" t="e">
        <f>#REF!+D72+#REF!+#REF!+#REF!</f>
        <v>#REF!</v>
      </c>
      <c r="D72" s="19">
        <v>382698000</v>
      </c>
      <c r="E72" s="19">
        <v>337968800</v>
      </c>
      <c r="F72" s="10"/>
      <c r="G72" s="10"/>
    </row>
    <row r="73" spans="1:7" ht="33" customHeight="1" x14ac:dyDescent="0.25">
      <c r="A73" s="34">
        <v>2</v>
      </c>
      <c r="B73" s="9" t="s">
        <v>104</v>
      </c>
      <c r="C73" s="1" t="e">
        <f>#REF!+D73+#REF!+#REF!+#REF!</f>
        <v>#REF!</v>
      </c>
      <c r="D73" s="19">
        <v>285011200</v>
      </c>
      <c r="E73" s="19">
        <v>256364300</v>
      </c>
      <c r="F73" s="32"/>
      <c r="G73" s="15"/>
    </row>
    <row r="74" spans="1:7" ht="42.75" customHeight="1" x14ac:dyDescent="0.25">
      <c r="A74" s="34">
        <v>3</v>
      </c>
      <c r="B74" s="9" t="s">
        <v>71</v>
      </c>
      <c r="C74" s="1" t="e">
        <f>#REF!+D74+#REF!+#REF!+#REF!</f>
        <v>#REF!</v>
      </c>
      <c r="D74" s="19">
        <v>14700000</v>
      </c>
      <c r="E74" s="15"/>
      <c r="F74" s="15"/>
      <c r="G74" s="15" t="s">
        <v>130</v>
      </c>
    </row>
    <row r="75" spans="1:7" ht="36" customHeight="1" x14ac:dyDescent="0.25">
      <c r="A75" s="34">
        <v>4</v>
      </c>
      <c r="B75" s="9" t="s">
        <v>56</v>
      </c>
      <c r="C75" s="1" t="e">
        <f>#REF!+D75+#REF!+#REF!+#REF!</f>
        <v>#REF!</v>
      </c>
      <c r="D75" s="19">
        <v>250000</v>
      </c>
      <c r="E75" s="23">
        <v>250000</v>
      </c>
      <c r="F75" s="15"/>
      <c r="G75" s="15"/>
    </row>
    <row r="76" spans="1:7" s="14" customFormat="1" ht="43.5" customHeight="1" x14ac:dyDescent="0.25">
      <c r="A76" s="34">
        <v>5</v>
      </c>
      <c r="B76" s="9" t="s">
        <v>105</v>
      </c>
      <c r="C76" s="1" t="e">
        <f>#REF!+D76+#REF!+#REF!+#REF!</f>
        <v>#REF!</v>
      </c>
      <c r="D76" s="19">
        <v>170867800</v>
      </c>
      <c r="E76" s="19">
        <v>34443200</v>
      </c>
      <c r="F76" s="27"/>
      <c r="G76" s="15" t="s">
        <v>163</v>
      </c>
    </row>
    <row r="77" spans="1:7" ht="32.25" customHeight="1" x14ac:dyDescent="0.25">
      <c r="A77" s="34">
        <v>6</v>
      </c>
      <c r="B77" s="9" t="s">
        <v>84</v>
      </c>
      <c r="C77" s="1" t="e">
        <f>#REF!+D77+#REF!+#REF!+#REF!</f>
        <v>#REF!</v>
      </c>
      <c r="D77" s="19">
        <v>1000000</v>
      </c>
      <c r="E77" s="15"/>
      <c r="F77" s="15"/>
      <c r="G77" s="15" t="s">
        <v>130</v>
      </c>
    </row>
    <row r="78" spans="1:7" ht="44.25" customHeight="1" x14ac:dyDescent="0.25">
      <c r="A78" s="34">
        <v>7</v>
      </c>
      <c r="B78" s="9" t="s">
        <v>111</v>
      </c>
      <c r="C78" s="1" t="e">
        <f>#REF!+D78+#REF!+#REF!+#REF!</f>
        <v>#REF!</v>
      </c>
      <c r="D78" s="19">
        <v>250000</v>
      </c>
      <c r="E78" s="19">
        <v>250000</v>
      </c>
      <c r="F78" s="25"/>
      <c r="G78" s="25"/>
    </row>
    <row r="79" spans="1:7" ht="40.5" customHeight="1" x14ac:dyDescent="0.25">
      <c r="A79" s="34">
        <v>8</v>
      </c>
      <c r="B79" s="9" t="s">
        <v>79</v>
      </c>
      <c r="C79" s="1" t="e">
        <f>#REF!+D79+#REF!+#REF!+#REF!</f>
        <v>#REF!</v>
      </c>
      <c r="D79" s="19">
        <v>1000000</v>
      </c>
      <c r="E79" s="15"/>
      <c r="F79" s="15"/>
      <c r="G79" s="15" t="s">
        <v>130</v>
      </c>
    </row>
    <row r="80" spans="1:7" ht="40.5" customHeight="1" x14ac:dyDescent="0.25">
      <c r="A80" s="34">
        <v>9</v>
      </c>
      <c r="B80" s="9" t="s">
        <v>82</v>
      </c>
      <c r="C80" s="1" t="e">
        <f>#REF!+D80+#REF!+#REF!+#REF!</f>
        <v>#REF!</v>
      </c>
      <c r="D80" s="19">
        <v>528000</v>
      </c>
      <c r="E80" s="15"/>
      <c r="F80" s="15"/>
      <c r="G80" s="15" t="s">
        <v>130</v>
      </c>
    </row>
    <row r="81" spans="1:7" ht="32.25" customHeight="1" x14ac:dyDescent="0.25">
      <c r="A81" s="34">
        <v>10</v>
      </c>
      <c r="B81" s="9" t="s">
        <v>92</v>
      </c>
      <c r="C81" s="1" t="e">
        <f>#REF!+D81+#REF!+#REF!+#REF!</f>
        <v>#REF!</v>
      </c>
      <c r="D81" s="19">
        <v>83333000</v>
      </c>
      <c r="E81" s="15"/>
      <c r="F81" s="15"/>
      <c r="G81" s="15" t="s">
        <v>130</v>
      </c>
    </row>
    <row r="82" spans="1:7" s="14" customFormat="1" ht="44.25" customHeight="1" x14ac:dyDescent="0.25">
      <c r="A82" s="34">
        <v>11</v>
      </c>
      <c r="B82" s="9" t="s">
        <v>112</v>
      </c>
      <c r="C82" s="1" t="e">
        <f>#REF!+D82+#REF!+#REF!+#REF!</f>
        <v>#REF!</v>
      </c>
      <c r="D82" s="19">
        <v>83333000</v>
      </c>
      <c r="E82" s="15"/>
      <c r="F82" s="15"/>
      <c r="G82" s="15" t="s">
        <v>128</v>
      </c>
    </row>
    <row r="83" spans="1:7" ht="43.5" customHeight="1" x14ac:dyDescent="0.25">
      <c r="A83" s="34">
        <v>12</v>
      </c>
      <c r="B83" s="9" t="s">
        <v>67</v>
      </c>
      <c r="C83" s="1" t="e">
        <f>#REF!+D83+#REF!+#REF!+#REF!</f>
        <v>#REF!</v>
      </c>
      <c r="D83" s="19">
        <v>2500000</v>
      </c>
      <c r="E83" s="28">
        <v>187650</v>
      </c>
      <c r="F83" s="15"/>
      <c r="G83" s="15"/>
    </row>
    <row r="84" spans="1:7" ht="58.5" customHeight="1" x14ac:dyDescent="0.25">
      <c r="A84" s="34">
        <v>13</v>
      </c>
      <c r="B84" s="9" t="s">
        <v>148</v>
      </c>
      <c r="C84" s="1" t="e">
        <f>#REF!+D84+#REF!+#REF!+#REF!</f>
        <v>#REF!</v>
      </c>
      <c r="D84" s="19">
        <v>4500000</v>
      </c>
      <c r="E84" s="19">
        <v>4500000</v>
      </c>
      <c r="F84" s="15"/>
      <c r="G84" s="15"/>
    </row>
    <row r="85" spans="1:7" ht="44.25" customHeight="1" x14ac:dyDescent="0.25">
      <c r="A85" s="34">
        <v>14</v>
      </c>
      <c r="B85" s="9" t="s">
        <v>108</v>
      </c>
      <c r="C85" s="1" t="e">
        <f>#REF!+D85+#REF!+#REF!+#REF!</f>
        <v>#REF!</v>
      </c>
      <c r="D85" s="19">
        <v>300000</v>
      </c>
      <c r="E85" s="23">
        <v>2374746</v>
      </c>
      <c r="F85" s="15"/>
      <c r="G85" s="15"/>
    </row>
    <row r="86" spans="1:7" ht="52.5" customHeight="1" x14ac:dyDescent="0.25">
      <c r="A86" s="34">
        <v>15</v>
      </c>
      <c r="B86" s="9" t="s">
        <v>57</v>
      </c>
      <c r="C86" s="1" t="e">
        <f>#REF!+D86+#REF!+#REF!+#REF!</f>
        <v>#REF!</v>
      </c>
      <c r="D86" s="19">
        <v>10000000</v>
      </c>
      <c r="E86" s="15"/>
      <c r="F86" s="15"/>
      <c r="G86" s="15" t="s">
        <v>130</v>
      </c>
    </row>
    <row r="87" spans="1:7" ht="68.25" customHeight="1" x14ac:dyDescent="0.25">
      <c r="A87" s="34">
        <v>16</v>
      </c>
      <c r="B87" s="9" t="s">
        <v>120</v>
      </c>
      <c r="C87" s="1" t="e">
        <f>#REF!+D87+#REF!+#REF!+#REF!</f>
        <v>#REF!</v>
      </c>
      <c r="D87" s="19">
        <v>263000000</v>
      </c>
      <c r="E87" s="23">
        <v>166659500</v>
      </c>
      <c r="F87" s="15"/>
      <c r="G87" s="15" t="s">
        <v>132</v>
      </c>
    </row>
    <row r="88" spans="1:7" ht="36.75" customHeight="1" x14ac:dyDescent="0.25">
      <c r="A88" s="34">
        <v>17</v>
      </c>
      <c r="B88" s="9" t="s">
        <v>93</v>
      </c>
      <c r="C88" s="1" t="e">
        <f>#REF!+D88+#REF!+#REF!+#REF!</f>
        <v>#REF!</v>
      </c>
      <c r="D88" s="19">
        <v>25000000</v>
      </c>
      <c r="E88" s="23">
        <v>24694600</v>
      </c>
      <c r="F88" s="15"/>
      <c r="G88" s="15"/>
    </row>
    <row r="89" spans="1:7" s="14" customFormat="1" ht="45" customHeight="1" x14ac:dyDescent="0.25">
      <c r="A89" s="34">
        <v>18</v>
      </c>
      <c r="B89" s="29" t="s">
        <v>154</v>
      </c>
      <c r="C89" s="1"/>
      <c r="D89" s="28"/>
      <c r="E89" s="10"/>
      <c r="F89" s="28">
        <v>1608000</v>
      </c>
      <c r="G89" s="10"/>
    </row>
    <row r="90" spans="1:7" s="14" customFormat="1" ht="45" customHeight="1" x14ac:dyDescent="0.25">
      <c r="A90" s="34">
        <v>19</v>
      </c>
      <c r="B90" s="9" t="s">
        <v>155</v>
      </c>
      <c r="C90" s="1"/>
      <c r="D90" s="28"/>
      <c r="E90" s="35"/>
      <c r="F90" s="28">
        <v>300000</v>
      </c>
      <c r="G90" s="10"/>
    </row>
    <row r="91" spans="1:7" s="5" customFormat="1" ht="80.25" customHeight="1" x14ac:dyDescent="0.25">
      <c r="A91" s="4" t="s">
        <v>12</v>
      </c>
      <c r="B91" s="7" t="s">
        <v>13</v>
      </c>
      <c r="C91" s="3" t="e">
        <f>C92+C93+C94+#REF!+#REF!+C95+C96+C97+#REF!+#REF!+#REF!+C98+C99+#REF!+C100+#REF!+#REF!+#REF!+#REF!+#REF!+#REF!+#REF!+#REF!</f>
        <v>#REF!</v>
      </c>
      <c r="D91" s="18">
        <f>D92+D93+D94+D95+D96+D97+D98+D99+D100</f>
        <v>1225860400</v>
      </c>
      <c r="E91" s="18">
        <f>E92+E93+E94+E95+E96+E97+E98+E99+E100+E101</f>
        <v>496039352</v>
      </c>
      <c r="F91" s="18">
        <f>F92+F93+F94+F95+F96+F97+F98+F99+F100+F101</f>
        <v>2000000</v>
      </c>
      <c r="G91" s="10"/>
    </row>
    <row r="92" spans="1:7" ht="41.25" customHeight="1" x14ac:dyDescent="0.25">
      <c r="A92" s="33">
        <v>1</v>
      </c>
      <c r="B92" s="12" t="s">
        <v>38</v>
      </c>
      <c r="C92" s="1" t="e">
        <f>#REF!+D92+#REF!+#REF!+#REF!</f>
        <v>#REF!</v>
      </c>
      <c r="D92" s="19">
        <v>4700000</v>
      </c>
      <c r="E92" s="19">
        <v>4535560</v>
      </c>
      <c r="F92" s="15"/>
      <c r="G92" s="15"/>
    </row>
    <row r="93" spans="1:7" ht="42" customHeight="1" x14ac:dyDescent="0.25">
      <c r="A93" s="6">
        <v>2</v>
      </c>
      <c r="B93" s="12" t="s">
        <v>109</v>
      </c>
      <c r="C93" s="1" t="e">
        <f>#REF!+D93+#REF!+#REF!+#REF!</f>
        <v>#REF!</v>
      </c>
      <c r="D93" s="19">
        <v>300000</v>
      </c>
      <c r="E93" s="23">
        <v>3620000</v>
      </c>
      <c r="F93" s="15"/>
      <c r="G93" s="15"/>
    </row>
    <row r="94" spans="1:7" ht="47.25" customHeight="1" x14ac:dyDescent="0.25">
      <c r="A94" s="33">
        <v>3</v>
      </c>
      <c r="B94" s="12" t="s">
        <v>114</v>
      </c>
      <c r="C94" s="1" t="e">
        <f>#REF!+D94+#REF!+#REF!+#REF!</f>
        <v>#REF!</v>
      </c>
      <c r="D94" s="19">
        <v>1081585400</v>
      </c>
      <c r="E94" s="1">
        <v>437129303</v>
      </c>
      <c r="F94" s="15"/>
      <c r="G94" s="15" t="s">
        <v>131</v>
      </c>
    </row>
    <row r="95" spans="1:7" ht="24" customHeight="1" x14ac:dyDescent="0.25">
      <c r="A95" s="33">
        <v>4</v>
      </c>
      <c r="B95" s="12" t="s">
        <v>85</v>
      </c>
      <c r="C95" s="1" t="e">
        <f>#REF!+D95+#REF!+#REF!+#REF!</f>
        <v>#REF!</v>
      </c>
      <c r="D95" s="19">
        <v>6000000</v>
      </c>
      <c r="E95" s="15"/>
      <c r="F95" s="15"/>
      <c r="G95" s="15" t="s">
        <v>130</v>
      </c>
    </row>
    <row r="96" spans="1:7" ht="36" customHeight="1" x14ac:dyDescent="0.25">
      <c r="A96" s="33">
        <v>5</v>
      </c>
      <c r="B96" s="12" t="s">
        <v>69</v>
      </c>
      <c r="C96" s="1" t="e">
        <f>#REF!+D96+#REF!+#REF!+#REF!</f>
        <v>#REF!</v>
      </c>
      <c r="D96" s="19">
        <v>4900000</v>
      </c>
      <c r="E96" s="19">
        <v>3040000</v>
      </c>
      <c r="F96" s="15"/>
      <c r="G96" s="15"/>
    </row>
    <row r="97" spans="1:7" ht="41.25" customHeight="1" x14ac:dyDescent="0.25">
      <c r="A97" s="33">
        <v>6</v>
      </c>
      <c r="B97" s="12" t="s">
        <v>70</v>
      </c>
      <c r="C97" s="1" t="e">
        <f>#REF!+D97+#REF!+#REF!+#REF!</f>
        <v>#REF!</v>
      </c>
      <c r="D97" s="19">
        <v>24375000</v>
      </c>
      <c r="E97" s="23">
        <v>23973139</v>
      </c>
      <c r="F97" s="15"/>
      <c r="G97" s="15"/>
    </row>
    <row r="98" spans="1:7" ht="39" customHeight="1" x14ac:dyDescent="0.25">
      <c r="A98" s="33">
        <v>7</v>
      </c>
      <c r="B98" s="9" t="s">
        <v>53</v>
      </c>
      <c r="C98" s="1" t="e">
        <f>#REF!+D98+#REF!+#REF!+#REF!</f>
        <v>#REF!</v>
      </c>
      <c r="D98" s="19">
        <v>1000000</v>
      </c>
      <c r="E98" s="15"/>
      <c r="F98" s="15"/>
      <c r="G98" s="15" t="s">
        <v>130</v>
      </c>
    </row>
    <row r="99" spans="1:7" ht="37.5" customHeight="1" x14ac:dyDescent="0.25">
      <c r="A99" s="33">
        <v>8</v>
      </c>
      <c r="B99" s="9" t="s">
        <v>54</v>
      </c>
      <c r="C99" s="1" t="e">
        <f>#REF!+D99+#REF!+#REF!+#REF!</f>
        <v>#REF!</v>
      </c>
      <c r="D99" s="19">
        <v>3000000</v>
      </c>
      <c r="E99" s="15"/>
      <c r="F99" s="15"/>
      <c r="G99" s="15" t="s">
        <v>162</v>
      </c>
    </row>
    <row r="100" spans="1:7" ht="39" customHeight="1" x14ac:dyDescent="0.25">
      <c r="A100" s="33">
        <v>9</v>
      </c>
      <c r="B100" s="9" t="s">
        <v>55</v>
      </c>
      <c r="C100" s="1" t="e">
        <f>#REF!+D100+#REF!+#REF!+#REF!</f>
        <v>#REF!</v>
      </c>
      <c r="D100" s="19">
        <v>100000000</v>
      </c>
      <c r="E100" s="28">
        <v>23741350</v>
      </c>
      <c r="F100" s="15"/>
      <c r="G100" s="15"/>
    </row>
    <row r="101" spans="1:7" s="14" customFormat="1" ht="39" customHeight="1" x14ac:dyDescent="0.25">
      <c r="A101" s="33">
        <v>10</v>
      </c>
      <c r="B101" s="29" t="s">
        <v>147</v>
      </c>
      <c r="C101" s="1"/>
      <c r="D101" s="28"/>
      <c r="E101" s="10"/>
      <c r="F101" s="28">
        <v>2000000</v>
      </c>
      <c r="G101" s="10"/>
    </row>
    <row r="102" spans="1:7" s="5" customFormat="1" ht="80.25" customHeight="1" x14ac:dyDescent="0.25">
      <c r="A102" s="4" t="s">
        <v>15</v>
      </c>
      <c r="B102" s="7" t="s">
        <v>14</v>
      </c>
      <c r="C102" s="3" t="e">
        <f>#REF!+#REF!+#REF!+#REF!+C103+C104</f>
        <v>#REF!</v>
      </c>
      <c r="D102" s="18">
        <f>D103+D104</f>
        <v>6000000</v>
      </c>
      <c r="E102" s="18">
        <f t="shared" ref="E102" si="1">E103+E104</f>
        <v>2360000</v>
      </c>
      <c r="F102" s="18">
        <f>F103+F104</f>
        <v>0</v>
      </c>
      <c r="G102" s="10"/>
    </row>
    <row r="103" spans="1:7" ht="59.25" customHeight="1" x14ac:dyDescent="0.25">
      <c r="A103" s="33">
        <v>1</v>
      </c>
      <c r="B103" s="9" t="s">
        <v>58</v>
      </c>
      <c r="C103" s="1" t="e">
        <f>#REF!+D103+#REF!+#REF!+#REF!</f>
        <v>#REF!</v>
      </c>
      <c r="D103" s="19">
        <v>3000000</v>
      </c>
      <c r="E103" s="15"/>
      <c r="F103" s="15"/>
      <c r="G103" s="15" t="s">
        <v>130</v>
      </c>
    </row>
    <row r="104" spans="1:7" ht="65.25" customHeight="1" x14ac:dyDescent="0.25">
      <c r="A104" s="33">
        <v>2</v>
      </c>
      <c r="B104" s="12" t="s">
        <v>110</v>
      </c>
      <c r="C104" s="1" t="e">
        <f>#REF!+D104+#REF!+#REF!+#REF!</f>
        <v>#REF!</v>
      </c>
      <c r="D104" s="19">
        <v>3000000</v>
      </c>
      <c r="E104" s="23">
        <v>2360000</v>
      </c>
      <c r="F104" s="15"/>
      <c r="G104" s="15"/>
    </row>
    <row r="105" spans="1:7" ht="53.25" customHeight="1" x14ac:dyDescent="0.25">
      <c r="A105" s="4" t="s">
        <v>17</v>
      </c>
      <c r="B105" s="7" t="s">
        <v>16</v>
      </c>
      <c r="C105" s="3" t="e">
        <f>C106+C107+#REF!+#REF!+#REF!+#REF!+C108+#REF!+C109+C110+#REF!+#REF!</f>
        <v>#REF!</v>
      </c>
      <c r="D105" s="18">
        <f>D106+D107+D108+D109+D110</f>
        <v>227183000</v>
      </c>
      <c r="E105" s="18">
        <f>E106+E107+E108+E109+E110</f>
        <v>102743750</v>
      </c>
      <c r="F105" s="18">
        <f>F106+F107+F108+F109+F110</f>
        <v>0</v>
      </c>
      <c r="G105" s="15"/>
    </row>
    <row r="106" spans="1:7" s="14" customFormat="1" ht="39.75" customHeight="1" x14ac:dyDescent="0.25">
      <c r="A106" s="8">
        <v>1</v>
      </c>
      <c r="B106" s="9" t="s">
        <v>103</v>
      </c>
      <c r="C106" s="1" t="e">
        <f>#REF!+D106+#REF!+#REF!+#REF!</f>
        <v>#REF!</v>
      </c>
      <c r="D106" s="19">
        <v>83850000</v>
      </c>
      <c r="E106" s="19">
        <v>63500000</v>
      </c>
      <c r="F106" s="15"/>
      <c r="G106" s="15"/>
    </row>
    <row r="107" spans="1:7" ht="34.5" customHeight="1" x14ac:dyDescent="0.25">
      <c r="A107" s="34">
        <v>2</v>
      </c>
      <c r="B107" s="9" t="s">
        <v>59</v>
      </c>
      <c r="C107" s="1" t="e">
        <f>#REF!+D107+#REF!+#REF!+#REF!</f>
        <v>#REF!</v>
      </c>
      <c r="D107" s="19">
        <v>15000000</v>
      </c>
      <c r="E107" s="15"/>
      <c r="F107" s="15"/>
      <c r="G107" s="15" t="s">
        <v>129</v>
      </c>
    </row>
    <row r="108" spans="1:7" ht="39.75" customHeight="1" x14ac:dyDescent="0.25">
      <c r="A108" s="8">
        <v>3</v>
      </c>
      <c r="B108" s="9" t="s">
        <v>60</v>
      </c>
      <c r="C108" s="1" t="e">
        <f>#REF!+D108+#REF!+#REF!+#REF!</f>
        <v>#REF!</v>
      </c>
      <c r="D108" s="19">
        <v>15000000</v>
      </c>
      <c r="E108" s="19">
        <v>15000000</v>
      </c>
      <c r="F108" s="15"/>
      <c r="G108" s="15"/>
    </row>
    <row r="109" spans="1:7" ht="66.75" customHeight="1" x14ac:dyDescent="0.25">
      <c r="A109" s="34">
        <v>4</v>
      </c>
      <c r="B109" s="9" t="s">
        <v>145</v>
      </c>
      <c r="C109" s="1" t="e">
        <f>#REF!+D109+#REF!+#REF!+#REF!</f>
        <v>#REF!</v>
      </c>
      <c r="D109" s="19">
        <v>30000000</v>
      </c>
      <c r="E109" s="19">
        <v>24243750</v>
      </c>
      <c r="F109" s="15"/>
      <c r="G109" s="15"/>
    </row>
    <row r="110" spans="1:7" ht="39.75" customHeight="1" x14ac:dyDescent="0.25">
      <c r="A110" s="34">
        <v>5</v>
      </c>
      <c r="B110" s="9" t="s">
        <v>61</v>
      </c>
      <c r="C110" s="1" t="e">
        <f>#REF!+D110+#REF!+#REF!+#REF!</f>
        <v>#REF!</v>
      </c>
      <c r="D110" s="19">
        <v>83333000</v>
      </c>
      <c r="E110" s="15"/>
      <c r="F110" s="15"/>
      <c r="G110" s="15" t="s">
        <v>128</v>
      </c>
    </row>
    <row r="111" spans="1:7" ht="23.25" customHeight="1" x14ac:dyDescent="0.25">
      <c r="A111" s="4" t="s">
        <v>18</v>
      </c>
      <c r="B111" s="7" t="s">
        <v>19</v>
      </c>
      <c r="C111" s="3" t="e">
        <f>#REF!+#REF!+C112+C113+C114</f>
        <v>#REF!</v>
      </c>
      <c r="D111" s="18">
        <f>D112+D113+D114</f>
        <v>157000000</v>
      </c>
      <c r="E111" s="18">
        <f>E112+E113+E114</f>
        <v>213880731</v>
      </c>
      <c r="F111" s="18">
        <f>F112+F113+F114</f>
        <v>0</v>
      </c>
      <c r="G111" s="15"/>
    </row>
    <row r="112" spans="1:7" ht="66.75" customHeight="1" x14ac:dyDescent="0.25">
      <c r="A112" s="33">
        <v>1</v>
      </c>
      <c r="B112" s="9" t="s">
        <v>62</v>
      </c>
      <c r="C112" s="1" t="e">
        <f>#REF!+D112+#REF!+#REF!+#REF!</f>
        <v>#REF!</v>
      </c>
      <c r="D112" s="19">
        <v>5000000</v>
      </c>
      <c r="E112" s="23">
        <v>424470</v>
      </c>
      <c r="F112" s="15"/>
      <c r="G112" s="25"/>
    </row>
    <row r="113" spans="1:7" ht="53.25" customHeight="1" x14ac:dyDescent="0.25">
      <c r="A113" s="33">
        <v>2</v>
      </c>
      <c r="B113" s="9" t="s">
        <v>68</v>
      </c>
      <c r="C113" s="1" t="e">
        <f>#REF!+D113+#REF!+#REF!+#REF!</f>
        <v>#REF!</v>
      </c>
      <c r="D113" s="19">
        <v>150000000</v>
      </c>
      <c r="E113" s="23">
        <v>211456261</v>
      </c>
      <c r="F113" s="23"/>
      <c r="G113" s="15" t="s">
        <v>127</v>
      </c>
    </row>
    <row r="114" spans="1:7" ht="73.5" customHeight="1" x14ac:dyDescent="0.25">
      <c r="A114" s="33">
        <v>3</v>
      </c>
      <c r="B114" s="12" t="s">
        <v>94</v>
      </c>
      <c r="C114" s="1" t="e">
        <f>#REF!+D114+#REF!+#REF!+#REF!</f>
        <v>#REF!</v>
      </c>
      <c r="D114" s="19">
        <v>2000000</v>
      </c>
      <c r="E114" s="19">
        <v>2000000</v>
      </c>
      <c r="F114" s="15"/>
      <c r="G114" s="15"/>
    </row>
    <row r="115" spans="1:7" s="5" customFormat="1" ht="56.25" customHeight="1" x14ac:dyDescent="0.25">
      <c r="A115" s="4" t="s">
        <v>20</v>
      </c>
      <c r="B115" s="7" t="s">
        <v>21</v>
      </c>
      <c r="C115" s="3" t="e">
        <f>C116+#REF!+C117</f>
        <v>#REF!</v>
      </c>
      <c r="D115" s="18">
        <f>D116+D117</f>
        <v>11000000</v>
      </c>
      <c r="E115" s="18">
        <f t="shared" ref="E115" si="2">E116+E117</f>
        <v>0</v>
      </c>
      <c r="F115" s="18">
        <f>F116+F117</f>
        <v>0</v>
      </c>
      <c r="G115" s="10"/>
    </row>
    <row r="116" spans="1:7" ht="59.25" customHeight="1" x14ac:dyDescent="0.25">
      <c r="A116" s="33">
        <v>1</v>
      </c>
      <c r="B116" s="9" t="s">
        <v>63</v>
      </c>
      <c r="C116" s="1" t="e">
        <f>#REF!+D116+#REF!+#REF!+#REF!</f>
        <v>#REF!</v>
      </c>
      <c r="D116" s="19">
        <v>1000000</v>
      </c>
      <c r="E116" s="15"/>
      <c r="F116" s="15"/>
      <c r="G116" s="15" t="s">
        <v>130</v>
      </c>
    </row>
    <row r="117" spans="1:7" ht="45" customHeight="1" x14ac:dyDescent="0.25">
      <c r="A117" s="33">
        <v>2</v>
      </c>
      <c r="B117" s="12" t="s">
        <v>78</v>
      </c>
      <c r="C117" s="1" t="e">
        <f>#REF!+D117+#REF!+#REF!+#REF!</f>
        <v>#REF!</v>
      </c>
      <c r="D117" s="19">
        <v>10000000</v>
      </c>
      <c r="E117" s="15"/>
      <c r="F117" s="15"/>
      <c r="G117" s="15" t="s">
        <v>130</v>
      </c>
    </row>
    <row r="118" spans="1:7" ht="51.75" customHeight="1" x14ac:dyDescent="0.25">
      <c r="A118" s="10" t="s">
        <v>35</v>
      </c>
      <c r="B118" s="7" t="s">
        <v>22</v>
      </c>
      <c r="C118" s="3" t="e">
        <f>C119+C120+C121+C122+C123+C124</f>
        <v>#REF!</v>
      </c>
      <c r="D118" s="18">
        <f>D119+D120+D121+D122+D123+D124</f>
        <v>21678775</v>
      </c>
      <c r="E118" s="18">
        <f>E119+E120+E121+E122+E123+E124</f>
        <v>3578800</v>
      </c>
      <c r="F118" s="18">
        <f>F119+F120+F121+F122+F123+F124</f>
        <v>0</v>
      </c>
      <c r="G118" s="15"/>
    </row>
    <row r="119" spans="1:7" ht="45" customHeight="1" x14ac:dyDescent="0.25">
      <c r="A119" s="33">
        <v>1</v>
      </c>
      <c r="B119" s="12" t="s">
        <v>102</v>
      </c>
      <c r="C119" s="1" t="e">
        <f>#REF!+D119+#REF!+#REF!+#REF!</f>
        <v>#REF!</v>
      </c>
      <c r="D119" s="19">
        <v>10000000</v>
      </c>
      <c r="E119" s="15"/>
      <c r="F119" s="15"/>
      <c r="G119" s="43" t="s">
        <v>126</v>
      </c>
    </row>
    <row r="120" spans="1:7" ht="27" customHeight="1" x14ac:dyDescent="0.25">
      <c r="A120" s="33">
        <v>2</v>
      </c>
      <c r="B120" s="12" t="s">
        <v>37</v>
      </c>
      <c r="C120" s="1" t="e">
        <f>#REF!+D120+#REF!+#REF!+#REF!</f>
        <v>#REF!</v>
      </c>
      <c r="D120" s="19">
        <v>3000000</v>
      </c>
      <c r="E120" s="15"/>
      <c r="F120" s="15"/>
      <c r="G120" s="44"/>
    </row>
    <row r="121" spans="1:7" ht="27" customHeight="1" x14ac:dyDescent="0.25">
      <c r="A121" s="33">
        <v>3</v>
      </c>
      <c r="B121" s="9" t="s">
        <v>95</v>
      </c>
      <c r="C121" s="1" t="e">
        <f>#REF!+D121+#REF!+#REF!+#REF!</f>
        <v>#REF!</v>
      </c>
      <c r="D121" s="19">
        <v>600000</v>
      </c>
      <c r="E121" s="15"/>
      <c r="F121" s="15"/>
      <c r="G121" s="44"/>
    </row>
    <row r="122" spans="1:7" s="14" customFormat="1" ht="31.5" customHeight="1" x14ac:dyDescent="0.25">
      <c r="A122" s="33">
        <v>4</v>
      </c>
      <c r="B122" s="9" t="s">
        <v>115</v>
      </c>
      <c r="C122" s="1" t="e">
        <f>#REF!+D122+#REF!+#REF!+#REF!</f>
        <v>#REF!</v>
      </c>
      <c r="D122" s="19">
        <v>3000000</v>
      </c>
      <c r="E122" s="15"/>
      <c r="F122" s="15"/>
      <c r="G122" s="44"/>
    </row>
    <row r="123" spans="1:7" s="14" customFormat="1" ht="27" customHeight="1" x14ac:dyDescent="0.25">
      <c r="A123" s="33">
        <v>5</v>
      </c>
      <c r="B123" s="9" t="s">
        <v>117</v>
      </c>
      <c r="C123" s="1" t="e">
        <f>#REF!+D123+#REF!+#REF!+#REF!</f>
        <v>#REF!</v>
      </c>
      <c r="D123" s="19">
        <v>1500000</v>
      </c>
      <c r="E123" s="15"/>
      <c r="F123" s="15"/>
      <c r="G123" s="45"/>
    </row>
    <row r="124" spans="1:7" s="14" customFormat="1" ht="37.5" customHeight="1" x14ac:dyDescent="0.25">
      <c r="A124" s="33">
        <v>6</v>
      </c>
      <c r="B124" s="9" t="s">
        <v>116</v>
      </c>
      <c r="C124" s="1" t="e">
        <f>#REF!+D124+#REF!+#REF!+#REF!</f>
        <v>#REF!</v>
      </c>
      <c r="D124" s="19">
        <v>3578775</v>
      </c>
      <c r="E124" s="19">
        <v>3578800</v>
      </c>
      <c r="F124" s="15"/>
      <c r="G124" s="15"/>
    </row>
    <row r="125" spans="1:7" ht="39" customHeight="1" x14ac:dyDescent="0.25">
      <c r="A125" s="4" t="s">
        <v>23</v>
      </c>
      <c r="B125" s="7" t="s">
        <v>24</v>
      </c>
      <c r="C125" s="3" t="e">
        <f>C126</f>
        <v>#REF!</v>
      </c>
      <c r="D125" s="18">
        <f t="shared" ref="D125:E125" si="3">D126</f>
        <v>10000000</v>
      </c>
      <c r="E125" s="18">
        <f t="shared" si="3"/>
        <v>3947120</v>
      </c>
      <c r="F125" s="18">
        <f>F126</f>
        <v>0</v>
      </c>
      <c r="G125" s="15"/>
    </row>
    <row r="126" spans="1:7" ht="30" customHeight="1" x14ac:dyDescent="0.25">
      <c r="A126" s="8">
        <v>1</v>
      </c>
      <c r="B126" s="9" t="s">
        <v>31</v>
      </c>
      <c r="C126" s="1" t="e">
        <f>#REF!+D126+#REF!+#REF!+#REF!</f>
        <v>#REF!</v>
      </c>
      <c r="D126" s="19">
        <v>10000000</v>
      </c>
      <c r="E126" s="23">
        <v>3947120</v>
      </c>
      <c r="F126" s="15"/>
      <c r="G126" s="15"/>
    </row>
    <row r="127" spans="1:7" ht="75" customHeight="1" x14ac:dyDescent="0.25">
      <c r="A127" s="4" t="s">
        <v>25</v>
      </c>
      <c r="B127" s="7" t="s">
        <v>26</v>
      </c>
      <c r="C127" s="3" t="e">
        <f>#REF!+C128</f>
        <v>#REF!</v>
      </c>
      <c r="D127" s="18">
        <f>D128</f>
        <v>7500000</v>
      </c>
      <c r="E127" s="18">
        <f t="shared" ref="E127" si="4">E128</f>
        <v>0</v>
      </c>
      <c r="F127" s="18">
        <f>F129</f>
        <v>6900000</v>
      </c>
      <c r="G127" s="15"/>
    </row>
    <row r="128" spans="1:7" ht="91.5" customHeight="1" x14ac:dyDescent="0.25">
      <c r="A128" s="8">
        <v>1</v>
      </c>
      <c r="B128" s="9" t="s">
        <v>64</v>
      </c>
      <c r="C128" s="1" t="e">
        <f>#REF!+D128+#REF!+#REF!+#REF!</f>
        <v>#REF!</v>
      </c>
      <c r="D128" s="19">
        <v>7500000</v>
      </c>
      <c r="E128" s="26">
        <v>0</v>
      </c>
      <c r="G128" s="15" t="s">
        <v>125</v>
      </c>
    </row>
    <row r="129" spans="1:7" s="14" customFormat="1" ht="57" customHeight="1" x14ac:dyDescent="0.25">
      <c r="A129" s="8">
        <v>2</v>
      </c>
      <c r="B129" s="9" t="s">
        <v>156</v>
      </c>
      <c r="C129" s="1"/>
      <c r="D129" s="19"/>
      <c r="E129" s="36"/>
      <c r="F129" s="1">
        <v>6900000</v>
      </c>
      <c r="G129" s="15"/>
    </row>
    <row r="130" spans="1:7" s="5" customFormat="1" ht="44.25" customHeight="1" x14ac:dyDescent="0.25">
      <c r="A130" s="4" t="s">
        <v>28</v>
      </c>
      <c r="B130" s="7" t="s">
        <v>27</v>
      </c>
      <c r="C130" s="3" t="e">
        <f>C131</f>
        <v>#REF!</v>
      </c>
      <c r="D130" s="18">
        <f t="shared" ref="D130:E130" si="5">D131</f>
        <v>600000</v>
      </c>
      <c r="E130" s="18">
        <f t="shared" si="5"/>
        <v>600000</v>
      </c>
      <c r="F130" s="18">
        <f>F131</f>
        <v>0</v>
      </c>
      <c r="G130" s="10"/>
    </row>
    <row r="131" spans="1:7" ht="26.25" customHeight="1" x14ac:dyDescent="0.25">
      <c r="A131" s="6">
        <v>1</v>
      </c>
      <c r="B131" s="9" t="s">
        <v>98</v>
      </c>
      <c r="C131" s="1" t="e">
        <f>#REF!+D131+#REF!+#REF!+#REF!</f>
        <v>#REF!</v>
      </c>
      <c r="D131" s="19">
        <v>600000</v>
      </c>
      <c r="E131" s="19">
        <v>600000</v>
      </c>
      <c r="F131" s="15"/>
      <c r="G131" s="15"/>
    </row>
    <row r="132" spans="1:7" ht="18.75" customHeight="1" x14ac:dyDescent="0.25">
      <c r="A132" s="40" t="s">
        <v>30</v>
      </c>
      <c r="B132" s="40"/>
      <c r="C132" s="3" t="e">
        <f>#REF!+C130+C127+C125+C118+C111+C105+C102+#REF!+C91+C71+C64+C61+C51+C24+C10+C7+C115</f>
        <v>#REF!</v>
      </c>
      <c r="D132" s="18">
        <f>D130+D127+D125+D118+D111+D105+D102+D91+D71+D64+D61+D51+D24+D10+D7+D115</f>
        <v>5542661175</v>
      </c>
      <c r="E132" s="18">
        <f>E130+E127+E125+E118+E111+E105+E102+E91+E71+E64+E61+E51+E24+E10+E7+E115</f>
        <v>3194064624</v>
      </c>
      <c r="F132" s="18">
        <f>F130+F127+F125+F118+F94112+F105+F102+F91+F71+F64+F61+F51+F24+F10+F7+F115</f>
        <v>53842009</v>
      </c>
      <c r="G132" s="15"/>
    </row>
    <row r="138" spans="1:7" x14ac:dyDescent="0.25">
      <c r="E138" s="38"/>
    </row>
  </sheetData>
  <autoFilter ref="A6:G132"/>
  <mergeCells count="7">
    <mergeCell ref="A132:B132"/>
    <mergeCell ref="A5:D5"/>
    <mergeCell ref="A1:B1"/>
    <mergeCell ref="G119:G123"/>
    <mergeCell ref="E38:E39"/>
    <mergeCell ref="A3:G4"/>
    <mergeCell ref="A2:G2"/>
  </mergeCells>
  <pageMargins left="0.51181102362204722" right="0.15748031496062992" top="0.31496062992125984" bottom="0.19685039370078741" header="0.31496062992125984" footer="0.15748031496062992"/>
  <pageSetup paperSize="9" scale="84" fitToHeight="0" pageOrder="overThenDown" orientation="landscape" r:id="rId1"/>
  <headerFooter scaleWithDoc="0" alignWithMargins="0">
    <firstFooter>&amp;C83</firstFooter>
  </headerFooter>
  <rowBreaks count="3" manualBreakCount="3">
    <brk id="43" max="7" man="1"/>
    <brk id="53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Fin_plan</vt:lpstr>
      <vt:lpstr>Fin_plan!Заголовки_для_печати</vt:lpstr>
      <vt:lpstr>Fin_plan!Область_печати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2021-02-12T08:50:46Z</cp:lastPrinted>
  <dcterms:created xsi:type="dcterms:W3CDTF">2016-11-12T09:25:07Z</dcterms:created>
  <dcterms:modified xsi:type="dcterms:W3CDTF">2021-02-17T12:48:05Z</dcterms:modified>
</cp:coreProperties>
</file>