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ushex\balans 2021\"/>
    </mc:Choice>
  </mc:AlternateContent>
  <bookViews>
    <workbookView xWindow="0" yWindow="0" windowWidth="28800" windowHeight="12435" activeTab="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9" i="3" l="1"/>
  <c r="N46" i="3"/>
  <c r="M46" i="3"/>
  <c r="L46" i="3"/>
  <c r="K46" i="3"/>
  <c r="I46" i="3"/>
  <c r="H46" i="3"/>
  <c r="G46" i="3"/>
  <c r="F46" i="3"/>
  <c r="E46" i="3"/>
  <c r="D46" i="3"/>
  <c r="B46" i="3"/>
  <c r="A46" i="3"/>
  <c r="H38" i="3"/>
  <c r="B39" i="3" s="1"/>
  <c r="A38" i="3"/>
  <c r="H32" i="3"/>
  <c r="A32" i="3"/>
  <c r="H25" i="3"/>
  <c r="B26" i="3" s="1"/>
  <c r="A25" i="3"/>
  <c r="M19" i="3"/>
  <c r="K19" i="3"/>
  <c r="I19" i="3"/>
  <c r="H19" i="3"/>
  <c r="G19" i="3"/>
  <c r="F19" i="3"/>
  <c r="E19" i="3"/>
  <c r="B20" i="3"/>
  <c r="D19" i="3"/>
  <c r="C19" i="3"/>
  <c r="B19" i="3"/>
  <c r="A19" i="3"/>
  <c r="H11" i="3"/>
  <c r="G11" i="3"/>
  <c r="E11" i="3"/>
  <c r="A11" i="3"/>
  <c r="B33" i="3"/>
  <c r="B47" i="3" l="1"/>
  <c r="B12" i="3"/>
  <c r="C48" i="3" l="1"/>
</calcChain>
</file>

<file path=xl/sharedStrings.xml><?xml version="1.0" encoding="utf-8"?>
<sst xmlns="http://schemas.openxmlformats.org/spreadsheetml/2006/main" count="195" uniqueCount="157">
  <si>
    <t>Հ Ա Շ Վ Ե Տ Վ Ո Ւ Թ Յ Ո Ւ Ն</t>
  </si>
  <si>
    <t>Ձև N</t>
  </si>
  <si>
    <t xml:space="preserve"> հողային   ֆոնդի   առկայության   և   բաշխման</t>
  </si>
  <si>
    <t>(ըստ նպատակային նշանակության, հողատեսքերի ու գործառնական նշանակության և սեփականության սուբյեկտների, առ  01/07/2021թ.)</t>
  </si>
  <si>
    <t>Մարզ</t>
  </si>
  <si>
    <t>Սյունիք</t>
  </si>
  <si>
    <t>(անվանում)</t>
  </si>
  <si>
    <t>(Կոդ)</t>
  </si>
  <si>
    <t>Համայնք</t>
  </si>
  <si>
    <t>Կապան</t>
  </si>
  <si>
    <t>(հեկտարներով)</t>
  </si>
  <si>
    <t>NN</t>
  </si>
  <si>
    <t>Նպատակային Նշանակություն</t>
  </si>
  <si>
    <t xml:space="preserve">Հողատեսք,  գործառնական նշանակություն </t>
  </si>
  <si>
    <t>Կոդի NN</t>
  </si>
  <si>
    <t>Ընդամենը ¥2+3+4+8+12¤</t>
  </si>
  <si>
    <t>Սեփականության սուբյեկտ</t>
  </si>
  <si>
    <t xml:space="preserve">ՀՀ քաղաքացիների </t>
  </si>
  <si>
    <t>ՀՀ իրավաբանական անձանց</t>
  </si>
  <si>
    <t>համայնքային</t>
  </si>
  <si>
    <t xml:space="preserve"> պետական</t>
  </si>
  <si>
    <t>Օտար պետութ-ի, կազմ-ի և  ՀՀ-ում կաց-ն  հատուկ  կարգավիճակ  ունեցող  անձանց</t>
  </si>
  <si>
    <t xml:space="preserve"> ընդամենը (5+6+7)</t>
  </si>
  <si>
    <t>տրված անհատույց օգտագործ     ման</t>
  </si>
  <si>
    <t>տրված վարձակալության</t>
  </si>
  <si>
    <t>օգտագործ ման և վարձակալության չտրված</t>
  </si>
  <si>
    <t xml:space="preserve"> ընդամենը (9+10+11)</t>
  </si>
  <si>
    <t>տրված անհատույց օգտագործման</t>
  </si>
  <si>
    <t>օգտագործման և վարձակալության չտրված</t>
  </si>
  <si>
    <t>Ա</t>
  </si>
  <si>
    <t>Բ</t>
  </si>
  <si>
    <t>Գ</t>
  </si>
  <si>
    <t>1. Գյուղատնտեսա կան</t>
  </si>
  <si>
    <t>վարելահող</t>
  </si>
  <si>
    <t>բազմ տնկարկներ, ընդամենը</t>
  </si>
  <si>
    <t>1.2.1</t>
  </si>
  <si>
    <t>այդ թվումª պտղատու այգի</t>
  </si>
  <si>
    <t>1.2.2</t>
  </si>
  <si>
    <t xml:space="preserve">  խաղոոի այգի</t>
  </si>
  <si>
    <t>1.2.3</t>
  </si>
  <si>
    <t xml:space="preserve">  այլ բազմամյա</t>
  </si>
  <si>
    <t>խոտհարք</t>
  </si>
  <si>
    <t>արոտ</t>
  </si>
  <si>
    <t>այլ հողատեսքեր</t>
  </si>
  <si>
    <t xml:space="preserve">Ընդամենը </t>
  </si>
  <si>
    <t>2.Բնակավայրերի</t>
  </si>
  <si>
    <t>բնակելի կառուցապատման</t>
  </si>
  <si>
    <t>2.1.1</t>
  </si>
  <si>
    <t xml:space="preserve">այդ թվումª  տնամերձ հողեր </t>
  </si>
  <si>
    <t>2.1.2</t>
  </si>
  <si>
    <t xml:space="preserve">   այգեգործական (ամառ-ն)</t>
  </si>
  <si>
    <t>հասարակական կառուցապ.</t>
  </si>
  <si>
    <t>խառը կառուցապատման</t>
  </si>
  <si>
    <t>ընդհանուր   օգտագործման</t>
  </si>
  <si>
    <t>այլ հողեր</t>
  </si>
  <si>
    <t>3. Արդյունաբ., ընդերքօգտ. և այլ արտ. նշանակութ. օբ.</t>
  </si>
  <si>
    <t xml:space="preserve">արդյունաբերության  </t>
  </si>
  <si>
    <t>գյուղտնտեսական, արտադր.</t>
  </si>
  <si>
    <t>պահեստարանների</t>
  </si>
  <si>
    <t>ընդերք օգտագործման</t>
  </si>
  <si>
    <t>4.Էներգետիկայի, տրանսպորտի, կապի, կոմունալ ենթակ. օբ.</t>
  </si>
  <si>
    <t>Էներգետիկայի</t>
  </si>
  <si>
    <t>կապի</t>
  </si>
  <si>
    <t>տրանսպորտի</t>
  </si>
  <si>
    <t xml:space="preserve">կոմունալ ենթակառուցվածք </t>
  </si>
  <si>
    <t>5. Հատուկ պահպանվող տարածքների</t>
  </si>
  <si>
    <t>բնապահպանական</t>
  </si>
  <si>
    <t>5.1.1</t>
  </si>
  <si>
    <t>այդ թվումª արգելոցներ</t>
  </si>
  <si>
    <t>5.1.2</t>
  </si>
  <si>
    <t xml:space="preserve">           արգելավայրեր</t>
  </si>
  <si>
    <t>5.1.3</t>
  </si>
  <si>
    <t xml:space="preserve">               ազգային պարկեր</t>
  </si>
  <si>
    <t>առողջարարական</t>
  </si>
  <si>
    <t>հանգստի</t>
  </si>
  <si>
    <t>պատմական և մշակութային</t>
  </si>
  <si>
    <t>6.Հատուկ նշանակության</t>
  </si>
  <si>
    <t>7. Անտառային</t>
  </si>
  <si>
    <t>անտառ</t>
  </si>
  <si>
    <t>թփուտ</t>
  </si>
  <si>
    <t>8. Ջրային</t>
  </si>
  <si>
    <t>գետեր</t>
  </si>
  <si>
    <t>ջրամբարներ</t>
  </si>
  <si>
    <t>լճեր</t>
  </si>
  <si>
    <t>ջրանցքներ</t>
  </si>
  <si>
    <t>հիդրոտեխ. և ջրտնտ. այլ օբ.</t>
  </si>
  <si>
    <t>9. Պահուստային</t>
  </si>
  <si>
    <t>աղուտներ</t>
  </si>
  <si>
    <t>ավազուտներ</t>
  </si>
  <si>
    <t>ճահիճներ</t>
  </si>
  <si>
    <t>այլ անօգտագործելի  հողեր</t>
  </si>
  <si>
    <t>ԸՆԴԱՄԵՆԸ ՀՈՂԵՐ ¥1+2+3+4+5+6+7+8+9¤</t>
  </si>
  <si>
    <t>Հավելված</t>
  </si>
  <si>
    <t>Կապան համայնքի ավագանու</t>
  </si>
  <si>
    <t xml:space="preserve"> հուլիսի 2021թ. Թիվ        -Ա որոշման</t>
  </si>
  <si>
    <t>Աշխատակազմի քարտուղար՝</t>
  </si>
  <si>
    <t>Ն. Շահնազարյան</t>
  </si>
  <si>
    <t>Ա Ղ Յ ՈՒ Ս Ա Կ</t>
  </si>
  <si>
    <t>ԿԱՊԱՆ ՀԱՄԱՅՆՔԻ ՑԱՄԱՔԱՅԻՆ ՏԱՐԱԾՔԻ ԾԱԾԿՈՒՅԹԻ ԴԱՍԱԿԱՐԳՄԱՆ</t>
  </si>
  <si>
    <t>(հեկտար)</t>
  </si>
  <si>
    <t>1. Մշակովի հողերի դաս</t>
  </si>
  <si>
    <t>Հողային ֆոնդի կատեգորիաները/գործառնական նշանակությունը</t>
  </si>
  <si>
    <t>գյուղատնտեսական</t>
  </si>
  <si>
    <t>բնակավայրի</t>
  </si>
  <si>
    <t>անտառային</t>
  </si>
  <si>
    <t>վարելահողեր (100%)</t>
  </si>
  <si>
    <t>բազմամյա տնկարկներ (100%)</t>
  </si>
  <si>
    <t>բնակավայրի կառուցապատման</t>
  </si>
  <si>
    <t>(տնամերձ՝ 60%)</t>
  </si>
  <si>
    <t>(այգեգործական՝ 60%)</t>
  </si>
  <si>
    <t> Ընդամենը</t>
  </si>
  <si>
    <t>2. Մարգագետինների դաս</t>
  </si>
  <si>
    <t>հատուկ պահպանվող տարածքների</t>
  </si>
  <si>
    <t>հատուկ նշանա-կության</t>
  </si>
  <si>
    <t>խոտհարքներ (100%)</t>
  </si>
  <si>
    <t>արոտա-վայրեր (100%)</t>
  </si>
  <si>
    <t>այլ հողա-տեսքեր (20%)</t>
  </si>
  <si>
    <t>խառը կառու- ցապատ-մա (10 %)</t>
  </si>
  <si>
    <t>ընդհա-նուր օգտա-գործման      (5 %)</t>
  </si>
  <si>
    <t>հասարա-կական կառուցա-պատման (5 %)</t>
  </si>
  <si>
    <t> (5 %)</t>
  </si>
  <si>
    <t> (10 %)</t>
  </si>
  <si>
    <t>արոտներ (100%)</t>
  </si>
  <si>
    <t>3. Ծառածածկ տարածքների դաս</t>
  </si>
  <si>
    <t>հատուկ պահպանվող տարածքների հողեր</t>
  </si>
  <si>
    <t>անտառներ  (100%)</t>
  </si>
  <si>
    <t> (75 %)</t>
  </si>
  <si>
    <t>4. Թփուտապատ տարածքների դաս</t>
  </si>
  <si>
    <t>թփուտներ (100%)</t>
  </si>
  <si>
    <t> (15 %)</t>
  </si>
  <si>
    <t>5. Ջրածածկ տարածքների դաս</t>
  </si>
  <si>
    <t>ջրային հողեր (90%)</t>
  </si>
  <si>
    <t>հատուկ պահպանվող տարածքների հողեր (2 %)</t>
  </si>
  <si>
    <t>6. Բուսականությունից զուրկ տարածքների դաս</t>
  </si>
  <si>
    <t>մարդածին</t>
  </si>
  <si>
    <t>բնածին</t>
  </si>
  <si>
    <t>հողային ֆոնդի կատեգորիաները/գործառնական նշանակությունը</t>
  </si>
  <si>
    <t>բնակավայրի հողեր</t>
  </si>
  <si>
    <t>արդյունաբե-րության, ընդերքօգ-տագործման և այլ արտա-դրական նշանա-կության</t>
  </si>
  <si>
    <t>էներգետիկայի, կապի, տրանսպորտի, կոմունալ ենթա-կառուցվածք- ների</t>
  </si>
  <si>
    <t>պահուս-տային</t>
  </si>
  <si>
    <t>գյուղա- տնտե- սական</t>
  </si>
  <si>
    <t>անտա-ռային</t>
  </si>
  <si>
    <t>հատուկ պահ-պանվող տարածք-ների</t>
  </si>
  <si>
    <t>ջրային</t>
  </si>
  <si>
    <t>բնակելի կառուցա- պատման (առանց տնամերձ և այգեգործական հողերի՝ 60 %) (100%)</t>
  </si>
  <si>
    <t>հասարա-կական կառուցա-պատման (95%)</t>
  </si>
  <si>
    <t>այլ հողերի (80%)</t>
  </si>
  <si>
    <t>խառը կառուցա-պատման  (90 %)</t>
  </si>
  <si>
    <t>ընդհանուր օգտագործ-ման  (95 %)</t>
  </si>
  <si>
    <t> (100 %)</t>
  </si>
  <si>
    <t> (90 %)</t>
  </si>
  <si>
    <t>այլ հողա-տեսքեր (80 %)</t>
  </si>
  <si>
    <t>այլ հողեր (80%)</t>
  </si>
  <si>
    <t> (3 %)</t>
  </si>
  <si>
    <t> Ընդամենը (1+2+3+4+5+6)</t>
  </si>
  <si>
    <r>
      <t>այլ հողեր</t>
    </r>
    <r>
      <rPr>
        <sz val="7.5"/>
        <color rgb="FFFF0000"/>
        <rFont val="Arial Unicode"/>
        <family val="2"/>
        <charset val="204"/>
      </rPr>
      <t xml:space="preserve"> </t>
    </r>
    <r>
      <rPr>
        <sz val="7.5"/>
        <rFont val="Arial Unicode"/>
        <family val="2"/>
        <charset val="204"/>
      </rPr>
      <t>(20%)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</si>
</sst>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0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i/>
      <sz val="14"/>
      <name val="GHEA Grapalat"/>
      <family val="3"/>
    </font>
    <font>
      <b/>
      <sz val="11"/>
      <color rgb="FF000000"/>
      <name val="Arial Unicode"/>
      <family val="2"/>
      <charset val="204"/>
    </font>
    <font>
      <sz val="11"/>
      <color rgb="FF000000"/>
      <name val="Arial Unicode"/>
      <family val="2"/>
      <charset val="204"/>
    </font>
    <font>
      <sz val="7.5"/>
      <color rgb="FF000000"/>
      <name val="Arial Unicode"/>
      <family val="2"/>
      <charset val="204"/>
    </font>
    <font>
      <sz val="10"/>
      <color rgb="FF000000"/>
      <name val="Arial Unicode"/>
      <family val="2"/>
      <charset val="204"/>
    </font>
    <font>
      <sz val="7.5"/>
      <color rgb="FFFF0000"/>
      <name val="Arial Unicode"/>
      <family val="2"/>
      <charset val="204"/>
    </font>
    <font>
      <sz val="7.5"/>
      <name val="Arial Unicode"/>
      <family val="2"/>
      <charset val="204"/>
    </font>
    <font>
      <b/>
      <i/>
      <sz val="11"/>
      <color rgb="FF000000"/>
      <name val="Arial Unicode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textRotation="90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2" xfId="0" applyFont="1" applyBorder="1"/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wrapText="1"/>
    </xf>
    <xf numFmtId="0" fontId="1" fillId="0" borderId="29" xfId="0" applyFont="1" applyBorder="1" applyAlignment="1">
      <alignment horizontal="center"/>
    </xf>
    <xf numFmtId="2" fontId="1" fillId="0" borderId="29" xfId="0" applyNumberFormat="1" applyFont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2" fontId="1" fillId="0" borderId="34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textRotation="90" wrapText="1"/>
    </xf>
    <xf numFmtId="0" fontId="1" fillId="0" borderId="39" xfId="0" applyFont="1" applyBorder="1" applyAlignment="1">
      <alignment horizontal="center"/>
    </xf>
    <xf numFmtId="2" fontId="1" fillId="0" borderId="39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/>
    </xf>
    <xf numFmtId="0" fontId="1" fillId="0" borderId="0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right" wrapText="1"/>
    </xf>
    <xf numFmtId="0" fontId="8" fillId="0" borderId="1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2" fontId="9" fillId="0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6" fillId="3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2" fontId="9" fillId="0" borderId="1" xfId="0" applyNumberFormat="1" applyFont="1" applyFill="1" applyBorder="1" applyAlignment="1">
      <alignment vertical="top" wrapText="1"/>
    </xf>
    <xf numFmtId="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zoomScaleNormal="100" workbookViewId="0">
      <selection activeCell="F18" sqref="F18"/>
    </sheetView>
  </sheetViews>
  <sheetFormatPr defaultRowHeight="13.5" x14ac:dyDescent="0.25"/>
  <cols>
    <col min="1" max="16384" width="9.140625" style="5"/>
  </cols>
  <sheetData>
    <row r="1" spans="1:18" ht="18.75" customHeight="1" x14ac:dyDescent="0.3">
      <c r="N1" s="55"/>
      <c r="O1" s="131" t="s">
        <v>92</v>
      </c>
      <c r="P1" s="131"/>
      <c r="Q1" s="55"/>
    </row>
    <row r="2" spans="1:18" ht="18.75" customHeight="1" x14ac:dyDescent="0.3">
      <c r="N2" s="131" t="s">
        <v>93</v>
      </c>
      <c r="O2" s="131"/>
      <c r="P2" s="131"/>
      <c r="Q2" s="131"/>
    </row>
    <row r="3" spans="1:18" ht="18.75" customHeight="1" x14ac:dyDescent="0.3">
      <c r="M3" s="131" t="s">
        <v>94</v>
      </c>
      <c r="N3" s="131"/>
      <c r="O3" s="131"/>
      <c r="P3" s="131"/>
      <c r="Q3" s="131"/>
    </row>
    <row r="4" spans="1:18" ht="18.75" customHeight="1" x14ac:dyDescent="0.25"/>
    <row r="5" spans="1:18" ht="14.25" x14ac:dyDescent="0.25">
      <c r="A5" s="1"/>
      <c r="B5" s="2"/>
      <c r="C5" s="132" t="s">
        <v>0</v>
      </c>
      <c r="D5" s="72"/>
      <c r="E5" s="72"/>
      <c r="F5" s="72"/>
      <c r="G5" s="72"/>
      <c r="H5" s="72"/>
      <c r="I5" s="72"/>
      <c r="J5" s="72"/>
      <c r="K5" s="72"/>
      <c r="L5" s="72"/>
      <c r="M5" s="1"/>
      <c r="N5" s="1"/>
      <c r="O5" s="3" t="s">
        <v>1</v>
      </c>
      <c r="P5" s="4">
        <v>22</v>
      </c>
      <c r="Q5" s="1"/>
    </row>
    <row r="6" spans="1:18" x14ac:dyDescent="0.25">
      <c r="B6" s="2"/>
      <c r="C6" s="71" t="s">
        <v>2</v>
      </c>
      <c r="D6" s="71"/>
      <c r="E6" s="71"/>
      <c r="F6" s="71"/>
      <c r="G6" s="71"/>
      <c r="H6" s="71"/>
      <c r="I6" s="71"/>
      <c r="J6" s="71"/>
      <c r="K6" s="71"/>
      <c r="L6" s="71"/>
      <c r="M6" s="6"/>
      <c r="N6" s="6"/>
      <c r="O6" s="6"/>
      <c r="P6" s="6"/>
      <c r="Q6" s="6"/>
      <c r="R6" s="6"/>
    </row>
    <row r="7" spans="1:18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6"/>
      <c r="R7" s="6"/>
    </row>
    <row r="8" spans="1:18" x14ac:dyDescent="0.25">
      <c r="A8" s="6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5">
      <c r="A9" s="6"/>
      <c r="B9" s="7"/>
      <c r="C9" s="115" t="s">
        <v>4</v>
      </c>
      <c r="D9" s="116"/>
      <c r="E9" s="99" t="s">
        <v>5</v>
      </c>
      <c r="F9" s="112"/>
      <c r="G9" s="112"/>
      <c r="H9" s="112"/>
      <c r="I9" s="100"/>
      <c r="J9" s="8"/>
      <c r="K9" s="9"/>
      <c r="L9" s="10">
        <v>9</v>
      </c>
      <c r="M9" s="11"/>
      <c r="N9" s="11"/>
      <c r="O9" s="9"/>
      <c r="P9" s="9"/>
      <c r="Q9" s="9"/>
      <c r="R9" s="9"/>
    </row>
    <row r="10" spans="1:18" x14ac:dyDescent="0.25">
      <c r="A10" s="6"/>
      <c r="B10" s="7"/>
      <c r="C10" s="6"/>
      <c r="D10" s="9"/>
      <c r="E10" s="130" t="s">
        <v>6</v>
      </c>
      <c r="F10" s="130"/>
      <c r="G10" s="130"/>
      <c r="H10" s="11"/>
      <c r="I10" s="11"/>
      <c r="J10" s="11"/>
      <c r="K10" s="9"/>
      <c r="L10" s="12" t="s">
        <v>7</v>
      </c>
      <c r="M10" s="13"/>
      <c r="N10" s="13"/>
      <c r="O10" s="9"/>
      <c r="P10" s="9"/>
      <c r="Q10" s="9"/>
      <c r="R10" s="9"/>
    </row>
    <row r="11" spans="1:18" x14ac:dyDescent="0.25">
      <c r="A11" s="6"/>
      <c r="B11" s="7"/>
      <c r="C11" s="115" t="s">
        <v>8</v>
      </c>
      <c r="D11" s="116"/>
      <c r="E11" s="117" t="s">
        <v>9</v>
      </c>
      <c r="F11" s="118"/>
      <c r="G11" s="118"/>
      <c r="H11" s="118"/>
      <c r="I11" s="119"/>
      <c r="J11" s="11"/>
      <c r="K11" s="9"/>
      <c r="L11" s="10">
        <v>713</v>
      </c>
      <c r="M11" s="11"/>
      <c r="N11" s="11"/>
      <c r="O11" s="9"/>
      <c r="P11" s="9"/>
      <c r="Q11" s="9"/>
      <c r="R11" s="9"/>
    </row>
    <row r="12" spans="1:18" ht="14.25" thickBot="1" x14ac:dyDescent="0.3">
      <c r="A12" s="6"/>
      <c r="B12" s="7"/>
      <c r="C12" s="6"/>
      <c r="D12" s="1"/>
      <c r="E12" s="79"/>
      <c r="F12" s="79"/>
      <c r="G12" s="79"/>
      <c r="H12" s="14"/>
      <c r="I12" s="14"/>
      <c r="J12" s="14"/>
      <c r="K12" s="9"/>
      <c r="L12" s="11"/>
      <c r="M12" s="15"/>
      <c r="N12" s="15"/>
      <c r="O12" s="16" t="s">
        <v>10</v>
      </c>
      <c r="P12" s="16"/>
      <c r="Q12" s="16"/>
      <c r="R12" s="6"/>
    </row>
    <row r="13" spans="1:18" ht="14.25" thickBot="1" x14ac:dyDescent="0.3">
      <c r="A13" s="120"/>
      <c r="B13" s="121"/>
      <c r="C13" s="121"/>
      <c r="D13" s="121"/>
      <c r="E13" s="122"/>
      <c r="F13" s="120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2"/>
      <c r="R13" s="6"/>
    </row>
    <row r="14" spans="1:18" x14ac:dyDescent="0.25">
      <c r="A14" s="123" t="s">
        <v>11</v>
      </c>
      <c r="B14" s="81" t="s">
        <v>12</v>
      </c>
      <c r="C14" s="125" t="s">
        <v>13</v>
      </c>
      <c r="D14" s="126"/>
      <c r="E14" s="110" t="s">
        <v>14</v>
      </c>
      <c r="F14" s="80" t="s">
        <v>15</v>
      </c>
      <c r="G14" s="107" t="s">
        <v>16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9"/>
    </row>
    <row r="15" spans="1:18" x14ac:dyDescent="0.25">
      <c r="A15" s="124"/>
      <c r="B15" s="81"/>
      <c r="C15" s="125"/>
      <c r="D15" s="126"/>
      <c r="E15" s="129"/>
      <c r="F15" s="81"/>
      <c r="G15" s="104" t="s">
        <v>17</v>
      </c>
      <c r="H15" s="104" t="s">
        <v>18</v>
      </c>
      <c r="I15" s="105" t="s">
        <v>19</v>
      </c>
      <c r="J15" s="111"/>
      <c r="K15" s="111"/>
      <c r="L15" s="106"/>
      <c r="M15" s="99" t="s">
        <v>20</v>
      </c>
      <c r="N15" s="112"/>
      <c r="O15" s="112"/>
      <c r="P15" s="100"/>
      <c r="Q15" s="113" t="s">
        <v>21</v>
      </c>
    </row>
    <row r="16" spans="1:18" ht="89.25" x14ac:dyDescent="0.25">
      <c r="A16" s="124"/>
      <c r="B16" s="110"/>
      <c r="C16" s="127"/>
      <c r="D16" s="128"/>
      <c r="E16" s="129"/>
      <c r="F16" s="110"/>
      <c r="G16" s="110"/>
      <c r="H16" s="110"/>
      <c r="I16" s="17" t="s">
        <v>22</v>
      </c>
      <c r="J16" s="17" t="s">
        <v>23</v>
      </c>
      <c r="K16" s="17" t="s">
        <v>24</v>
      </c>
      <c r="L16" s="17" t="s">
        <v>25</v>
      </c>
      <c r="M16" s="17" t="s">
        <v>26</v>
      </c>
      <c r="N16" s="17" t="s">
        <v>27</v>
      </c>
      <c r="O16" s="17" t="s">
        <v>24</v>
      </c>
      <c r="P16" s="17" t="s">
        <v>28</v>
      </c>
      <c r="Q16" s="114"/>
    </row>
    <row r="17" spans="1:17" x14ac:dyDescent="0.25">
      <c r="A17" s="18"/>
      <c r="B17" s="19" t="s">
        <v>29</v>
      </c>
      <c r="C17" s="87" t="s">
        <v>30</v>
      </c>
      <c r="D17" s="88"/>
      <c r="E17" s="20" t="s">
        <v>31</v>
      </c>
      <c r="F17" s="20">
        <v>1</v>
      </c>
      <c r="G17" s="20">
        <v>2</v>
      </c>
      <c r="H17" s="20">
        <v>3</v>
      </c>
      <c r="I17" s="20">
        <v>4</v>
      </c>
      <c r="J17" s="20">
        <v>5</v>
      </c>
      <c r="K17" s="20">
        <v>6</v>
      </c>
      <c r="L17" s="20">
        <v>7</v>
      </c>
      <c r="M17" s="20">
        <v>8</v>
      </c>
      <c r="N17" s="20">
        <v>9</v>
      </c>
      <c r="O17" s="20">
        <v>10</v>
      </c>
      <c r="P17" s="20">
        <v>11</v>
      </c>
      <c r="Q17" s="21">
        <v>12</v>
      </c>
    </row>
    <row r="18" spans="1:17" x14ac:dyDescent="0.25">
      <c r="A18" s="22">
        <v>1.1000000000000001</v>
      </c>
      <c r="B18" s="104" t="s">
        <v>32</v>
      </c>
      <c r="C18" s="85" t="s">
        <v>33</v>
      </c>
      <c r="D18" s="86"/>
      <c r="E18" s="20"/>
      <c r="F18" s="23">
        <v>4517.4459000000006</v>
      </c>
      <c r="G18" s="23">
        <v>2773.2793000000001</v>
      </c>
      <c r="H18" s="23">
        <v>103.59310000000001</v>
      </c>
      <c r="I18" s="23">
        <v>1618.9839999999999</v>
      </c>
      <c r="J18" s="23"/>
      <c r="K18" s="23">
        <v>741.90949999999998</v>
      </c>
      <c r="L18" s="23">
        <v>877.07449999999994</v>
      </c>
      <c r="M18" s="23">
        <v>21.589500000000001</v>
      </c>
      <c r="N18" s="23"/>
      <c r="O18" s="23"/>
      <c r="P18" s="23">
        <v>21.589500000000001</v>
      </c>
      <c r="Q18" s="24"/>
    </row>
    <row r="19" spans="1:17" x14ac:dyDescent="0.25">
      <c r="A19" s="22">
        <v>1.2</v>
      </c>
      <c r="B19" s="81"/>
      <c r="C19" s="85" t="s">
        <v>34</v>
      </c>
      <c r="D19" s="86"/>
      <c r="E19" s="20"/>
      <c r="F19" s="23">
        <v>133.99080000000001</v>
      </c>
      <c r="G19" s="23">
        <v>101.8497</v>
      </c>
      <c r="H19" s="23"/>
      <c r="I19" s="23">
        <v>32.141100000000002</v>
      </c>
      <c r="J19" s="23"/>
      <c r="K19" s="23">
        <v>0.9798</v>
      </c>
      <c r="L19" s="23">
        <v>31.161300000000001</v>
      </c>
      <c r="M19" s="23"/>
      <c r="N19" s="23"/>
      <c r="O19" s="23"/>
      <c r="P19" s="23"/>
      <c r="Q19" s="24"/>
    </row>
    <row r="20" spans="1:17" x14ac:dyDescent="0.25">
      <c r="A20" s="22" t="s">
        <v>35</v>
      </c>
      <c r="B20" s="81"/>
      <c r="C20" s="85" t="s">
        <v>36</v>
      </c>
      <c r="D20" s="86"/>
      <c r="E20" s="20"/>
      <c r="F20" s="23">
        <v>133.9136</v>
      </c>
      <c r="G20" s="23">
        <v>101.8497</v>
      </c>
      <c r="H20" s="23"/>
      <c r="I20" s="23">
        <v>32.063899999999997</v>
      </c>
      <c r="J20" s="23"/>
      <c r="K20" s="23">
        <v>0.9798</v>
      </c>
      <c r="L20" s="23">
        <v>31.084099999999999</v>
      </c>
      <c r="M20" s="23"/>
      <c r="N20" s="23"/>
      <c r="O20" s="23"/>
      <c r="P20" s="23"/>
      <c r="Q20" s="24"/>
    </row>
    <row r="21" spans="1:17" x14ac:dyDescent="0.25">
      <c r="A21" s="22" t="s">
        <v>37</v>
      </c>
      <c r="B21" s="81"/>
      <c r="C21" s="105" t="s">
        <v>38</v>
      </c>
      <c r="D21" s="106"/>
      <c r="E21" s="4"/>
      <c r="F21" s="23">
        <v>7.7200000000000005E-2</v>
      </c>
      <c r="G21" s="23"/>
      <c r="H21" s="23"/>
      <c r="I21" s="23">
        <v>7.7200000000000005E-2</v>
      </c>
      <c r="J21" s="23"/>
      <c r="K21" s="23"/>
      <c r="L21" s="23">
        <v>7.7200000000000005E-2</v>
      </c>
      <c r="M21" s="23"/>
      <c r="N21" s="23"/>
      <c r="O21" s="23"/>
      <c r="P21" s="23"/>
      <c r="Q21" s="24"/>
    </row>
    <row r="22" spans="1:17" x14ac:dyDescent="0.25">
      <c r="A22" s="25" t="s">
        <v>39</v>
      </c>
      <c r="B22" s="81"/>
      <c r="C22" s="105" t="s">
        <v>40</v>
      </c>
      <c r="D22" s="106"/>
      <c r="E22" s="20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</row>
    <row r="23" spans="1:17" x14ac:dyDescent="0.25">
      <c r="A23" s="26">
        <v>1.3</v>
      </c>
      <c r="B23" s="81"/>
      <c r="C23" s="85" t="s">
        <v>41</v>
      </c>
      <c r="D23" s="86"/>
      <c r="E23" s="20"/>
      <c r="F23" s="23">
        <v>942.20079999999984</v>
      </c>
      <c r="G23" s="23">
        <v>546.99009999999998</v>
      </c>
      <c r="H23" s="23">
        <v>2.7090000000000001</v>
      </c>
      <c r="I23" s="23">
        <v>316.49430000000001</v>
      </c>
      <c r="J23" s="23"/>
      <c r="K23" s="23">
        <v>88.512600000000006</v>
      </c>
      <c r="L23" s="23">
        <v>227.98169999999999</v>
      </c>
      <c r="M23" s="23">
        <v>76.007400000000004</v>
      </c>
      <c r="N23" s="23"/>
      <c r="O23" s="23">
        <v>24.01</v>
      </c>
      <c r="P23" s="23">
        <v>51.997399999999999</v>
      </c>
      <c r="Q23" s="24"/>
    </row>
    <row r="24" spans="1:17" x14ac:dyDescent="0.25">
      <c r="A24" s="22">
        <v>1.4</v>
      </c>
      <c r="B24" s="81"/>
      <c r="C24" s="101" t="s">
        <v>42</v>
      </c>
      <c r="D24" s="101"/>
      <c r="E24" s="20"/>
      <c r="F24" s="23">
        <v>13570.8999</v>
      </c>
      <c r="G24" s="23">
        <v>31.464099999999998</v>
      </c>
      <c r="H24" s="23">
        <v>15.74</v>
      </c>
      <c r="I24" s="23">
        <v>8358.6216999999997</v>
      </c>
      <c r="J24" s="23"/>
      <c r="K24" s="23">
        <v>2115.8697000000002</v>
      </c>
      <c r="L24" s="23">
        <v>6242.7520000000004</v>
      </c>
      <c r="M24" s="23">
        <v>5165.0740999999998</v>
      </c>
      <c r="N24" s="23"/>
      <c r="O24" s="23">
        <v>183.5172</v>
      </c>
      <c r="P24" s="23">
        <v>4981.5568999999996</v>
      </c>
      <c r="Q24" s="24"/>
    </row>
    <row r="25" spans="1:17" x14ac:dyDescent="0.25">
      <c r="A25" s="22">
        <v>1.5</v>
      </c>
      <c r="B25" s="81"/>
      <c r="C25" s="101" t="s">
        <v>43</v>
      </c>
      <c r="D25" s="101"/>
      <c r="E25" s="20"/>
      <c r="F25" s="23">
        <v>10968.1021</v>
      </c>
      <c r="G25" s="23">
        <v>34.779000000000003</v>
      </c>
      <c r="H25" s="23">
        <v>35.496400000000001</v>
      </c>
      <c r="I25" s="23">
        <v>6306.1867000000002</v>
      </c>
      <c r="J25" s="23"/>
      <c r="K25" s="23">
        <v>247.81890000000001</v>
      </c>
      <c r="L25" s="23">
        <v>6058.3678</v>
      </c>
      <c r="M25" s="23">
        <v>4591.6400000000003</v>
      </c>
      <c r="N25" s="23"/>
      <c r="O25" s="23">
        <v>1.8844000000000001</v>
      </c>
      <c r="P25" s="23">
        <v>4589.7556000000004</v>
      </c>
      <c r="Q25" s="24"/>
    </row>
    <row r="26" spans="1:17" ht="14.25" thickBot="1" x14ac:dyDescent="0.3">
      <c r="A26" s="27">
        <v>1</v>
      </c>
      <c r="B26" s="82"/>
      <c r="C26" s="89" t="s">
        <v>44</v>
      </c>
      <c r="D26" s="90"/>
      <c r="E26" s="28"/>
      <c r="F26" s="29">
        <v>30132.639499999997</v>
      </c>
      <c r="G26" s="29">
        <v>3488.3622000000005</v>
      </c>
      <c r="H26" s="29">
        <v>157.5385</v>
      </c>
      <c r="I26" s="29">
        <v>16632.427799999998</v>
      </c>
      <c r="J26" s="29"/>
      <c r="K26" s="29">
        <v>3195.0905000000002</v>
      </c>
      <c r="L26" s="29">
        <v>13437.337299999999</v>
      </c>
      <c r="M26" s="29">
        <v>9854.3109999999997</v>
      </c>
      <c r="N26" s="29"/>
      <c r="O26" s="29">
        <v>209.41159999999999</v>
      </c>
      <c r="P26" s="29">
        <v>9644.8994000000002</v>
      </c>
      <c r="Q26" s="30"/>
    </row>
    <row r="27" spans="1:17" x14ac:dyDescent="0.25">
      <c r="A27" s="31">
        <v>2.1</v>
      </c>
      <c r="B27" s="80" t="s">
        <v>45</v>
      </c>
      <c r="C27" s="103" t="s">
        <v>46</v>
      </c>
      <c r="D27" s="103"/>
      <c r="E27" s="32"/>
      <c r="F27" s="33">
        <v>1315.0777</v>
      </c>
      <c r="G27" s="33">
        <v>1304.1112000000001</v>
      </c>
      <c r="H27" s="33">
        <v>4.9554999999999998</v>
      </c>
      <c r="I27" s="33">
        <v>5.9809999999999999</v>
      </c>
      <c r="J27" s="33"/>
      <c r="K27" s="33">
        <v>0.21779999999999999</v>
      </c>
      <c r="L27" s="33">
        <v>5.7632000000000003</v>
      </c>
      <c r="M27" s="33">
        <v>0.03</v>
      </c>
      <c r="N27" s="33"/>
      <c r="O27" s="33"/>
      <c r="P27" s="33">
        <v>0.03</v>
      </c>
      <c r="Q27" s="34"/>
    </row>
    <row r="28" spans="1:17" x14ac:dyDescent="0.25">
      <c r="A28" s="35" t="s">
        <v>47</v>
      </c>
      <c r="B28" s="81"/>
      <c r="C28" s="85" t="s">
        <v>48</v>
      </c>
      <c r="D28" s="86"/>
      <c r="E28" s="36"/>
      <c r="F28" s="23">
        <v>1258.3648000000001</v>
      </c>
      <c r="G28" s="37">
        <v>1256.0742</v>
      </c>
      <c r="H28" s="37">
        <v>2.2906</v>
      </c>
      <c r="I28" s="37"/>
      <c r="J28" s="37"/>
      <c r="K28" s="37"/>
      <c r="L28" s="37"/>
      <c r="M28" s="37"/>
      <c r="N28" s="37"/>
      <c r="O28" s="37"/>
      <c r="P28" s="37"/>
      <c r="Q28" s="38"/>
    </row>
    <row r="29" spans="1:17" x14ac:dyDescent="0.25">
      <c r="A29" s="35" t="s">
        <v>49</v>
      </c>
      <c r="B29" s="81"/>
      <c r="C29" s="97" t="s">
        <v>50</v>
      </c>
      <c r="D29" s="98"/>
      <c r="E29" s="36"/>
      <c r="F29" s="23">
        <v>48.599800000000002</v>
      </c>
      <c r="G29" s="37">
        <v>45.934899999999999</v>
      </c>
      <c r="H29" s="37">
        <v>2.6648999999999998</v>
      </c>
      <c r="I29" s="37"/>
      <c r="J29" s="37"/>
      <c r="K29" s="37"/>
      <c r="L29" s="37"/>
      <c r="M29" s="37"/>
      <c r="N29" s="37"/>
      <c r="O29" s="37"/>
      <c r="P29" s="37"/>
      <c r="Q29" s="38"/>
    </row>
    <row r="30" spans="1:17" x14ac:dyDescent="0.25">
      <c r="A30" s="22">
        <v>2.2000000000000002</v>
      </c>
      <c r="B30" s="81"/>
      <c r="C30" s="101" t="s">
        <v>51</v>
      </c>
      <c r="D30" s="101"/>
      <c r="E30" s="20"/>
      <c r="F30" s="23">
        <v>104.44460000000001</v>
      </c>
      <c r="G30" s="23">
        <v>13.9716</v>
      </c>
      <c r="H30" s="23">
        <v>10.729100000000001</v>
      </c>
      <c r="I30" s="23">
        <v>33.960900000000002</v>
      </c>
      <c r="J30" s="23">
        <v>2.8531</v>
      </c>
      <c r="K30" s="23">
        <v>4.66</v>
      </c>
      <c r="L30" s="23">
        <v>26.447800000000001</v>
      </c>
      <c r="M30" s="23">
        <v>45.782999999999994</v>
      </c>
      <c r="N30" s="23">
        <v>39.906999999999996</v>
      </c>
      <c r="O30" s="23"/>
      <c r="P30" s="23">
        <v>5.8760000000000003</v>
      </c>
      <c r="Q30" s="24"/>
    </row>
    <row r="31" spans="1:17" x14ac:dyDescent="0.25">
      <c r="A31" s="22">
        <v>2.2999999999999998</v>
      </c>
      <c r="B31" s="81"/>
      <c r="C31" s="85" t="s">
        <v>52</v>
      </c>
      <c r="D31" s="86"/>
      <c r="E31" s="20"/>
      <c r="F31" s="23">
        <v>77.389699999999991</v>
      </c>
      <c r="G31" s="23">
        <v>0.52710000000000001</v>
      </c>
      <c r="H31" s="23"/>
      <c r="I31" s="23">
        <v>76.862599999999986</v>
      </c>
      <c r="J31" s="23"/>
      <c r="K31" s="23">
        <v>10.564</v>
      </c>
      <c r="L31" s="23">
        <v>66.298599999999993</v>
      </c>
      <c r="M31" s="23"/>
      <c r="N31" s="23"/>
      <c r="O31" s="23"/>
      <c r="P31" s="23"/>
      <c r="Q31" s="24"/>
    </row>
    <row r="32" spans="1:17" x14ac:dyDescent="0.25">
      <c r="A32" s="22">
        <v>2.4</v>
      </c>
      <c r="B32" s="81"/>
      <c r="C32" s="101" t="s">
        <v>53</v>
      </c>
      <c r="D32" s="101"/>
      <c r="E32" s="20"/>
      <c r="F32" s="23">
        <v>281.65460000000002</v>
      </c>
      <c r="G32" s="23"/>
      <c r="H32" s="23"/>
      <c r="I32" s="23">
        <v>281.65460000000002</v>
      </c>
      <c r="J32" s="23"/>
      <c r="K32" s="23">
        <v>11.685</v>
      </c>
      <c r="L32" s="23">
        <v>269.96960000000001</v>
      </c>
      <c r="M32" s="23"/>
      <c r="N32" s="23"/>
      <c r="O32" s="23"/>
      <c r="P32" s="23"/>
      <c r="Q32" s="24"/>
    </row>
    <row r="33" spans="1:17" x14ac:dyDescent="0.25">
      <c r="A33" s="22">
        <v>2.5</v>
      </c>
      <c r="B33" s="81"/>
      <c r="C33" s="101" t="s">
        <v>54</v>
      </c>
      <c r="D33" s="101"/>
      <c r="E33" s="20"/>
      <c r="F33" s="23">
        <v>650.18729999999994</v>
      </c>
      <c r="G33" s="23">
        <v>2.63E-2</v>
      </c>
      <c r="H33" s="23"/>
      <c r="I33" s="23">
        <v>645.827</v>
      </c>
      <c r="J33" s="23"/>
      <c r="K33" s="23">
        <v>105.7264</v>
      </c>
      <c r="L33" s="23">
        <v>540.10059999999999</v>
      </c>
      <c r="M33" s="23">
        <v>4.3339999999999996</v>
      </c>
      <c r="N33" s="23"/>
      <c r="O33" s="23"/>
      <c r="P33" s="23">
        <v>4.3339999999999996</v>
      </c>
      <c r="Q33" s="24"/>
    </row>
    <row r="34" spans="1:17" ht="14.25" thickBot="1" x14ac:dyDescent="0.3">
      <c r="A34" s="39">
        <v>2</v>
      </c>
      <c r="B34" s="82"/>
      <c r="C34" s="93" t="s">
        <v>44</v>
      </c>
      <c r="D34" s="94"/>
      <c r="E34" s="40"/>
      <c r="F34" s="41">
        <v>2428.7539000000002</v>
      </c>
      <c r="G34" s="41">
        <v>1318.6362000000001</v>
      </c>
      <c r="H34" s="41">
        <v>15.6846</v>
      </c>
      <c r="I34" s="41">
        <v>1044.2861</v>
      </c>
      <c r="J34" s="41">
        <v>2.8531</v>
      </c>
      <c r="K34" s="41">
        <v>132.85320000000002</v>
      </c>
      <c r="L34" s="41">
        <v>908.57979999999998</v>
      </c>
      <c r="M34" s="41">
        <v>50.146999999999998</v>
      </c>
      <c r="N34" s="41">
        <v>39.906999999999996</v>
      </c>
      <c r="O34" s="41"/>
      <c r="P34" s="41">
        <v>10.24</v>
      </c>
      <c r="Q34" s="42"/>
    </row>
    <row r="35" spans="1:17" x14ac:dyDescent="0.25">
      <c r="A35" s="35">
        <v>3.1</v>
      </c>
      <c r="B35" s="80" t="s">
        <v>55</v>
      </c>
      <c r="C35" s="83" t="s">
        <v>56</v>
      </c>
      <c r="D35" s="84"/>
      <c r="E35" s="36"/>
      <c r="F35" s="37">
        <v>668.13350000000003</v>
      </c>
      <c r="G35" s="37">
        <v>20.3781</v>
      </c>
      <c r="H35" s="37">
        <v>75.627799999999993</v>
      </c>
      <c r="I35" s="37">
        <v>506.11439999999999</v>
      </c>
      <c r="J35" s="37"/>
      <c r="K35" s="37">
        <v>435.83929999999998</v>
      </c>
      <c r="L35" s="37">
        <v>70.275099999999995</v>
      </c>
      <c r="M35" s="37">
        <v>66.013199999999998</v>
      </c>
      <c r="N35" s="37"/>
      <c r="O35" s="37">
        <v>51.561900000000001</v>
      </c>
      <c r="P35" s="37">
        <v>14.4513</v>
      </c>
      <c r="Q35" s="38"/>
    </row>
    <row r="36" spans="1:17" x14ac:dyDescent="0.25">
      <c r="A36" s="22">
        <v>3.2</v>
      </c>
      <c r="B36" s="81"/>
      <c r="C36" s="99" t="s">
        <v>57</v>
      </c>
      <c r="D36" s="100"/>
      <c r="E36" s="20"/>
      <c r="F36" s="23">
        <v>133.8664</v>
      </c>
      <c r="G36" s="23">
        <v>13.1252</v>
      </c>
      <c r="H36" s="23">
        <v>20.535299999999999</v>
      </c>
      <c r="I36" s="23">
        <v>92.795900000000003</v>
      </c>
      <c r="J36" s="23">
        <v>0.95</v>
      </c>
      <c r="K36" s="23">
        <v>5.38</v>
      </c>
      <c r="L36" s="23">
        <v>86.465900000000005</v>
      </c>
      <c r="M36" s="23">
        <v>7.41</v>
      </c>
      <c r="N36" s="23">
        <v>2.4</v>
      </c>
      <c r="O36" s="23"/>
      <c r="P36" s="23">
        <v>5.01</v>
      </c>
      <c r="Q36" s="24"/>
    </row>
    <row r="37" spans="1:17" x14ac:dyDescent="0.25">
      <c r="A37" s="22">
        <v>3.3</v>
      </c>
      <c r="B37" s="81"/>
      <c r="C37" s="85" t="s">
        <v>58</v>
      </c>
      <c r="D37" s="86"/>
      <c r="E37" s="20"/>
      <c r="F37" s="23">
        <v>18.839100000000002</v>
      </c>
      <c r="G37" s="23">
        <v>3.1667000000000001</v>
      </c>
      <c r="H37" s="23">
        <v>10.0837</v>
      </c>
      <c r="I37" s="23">
        <v>5.5887000000000002</v>
      </c>
      <c r="J37" s="23"/>
      <c r="K37" s="23">
        <v>2.7E-2</v>
      </c>
      <c r="L37" s="23">
        <v>5.5617000000000001</v>
      </c>
      <c r="M37" s="23"/>
      <c r="N37" s="23"/>
      <c r="O37" s="23"/>
      <c r="P37" s="23"/>
      <c r="Q37" s="24"/>
    </row>
    <row r="38" spans="1:17" x14ac:dyDescent="0.25">
      <c r="A38" s="22">
        <v>3.4</v>
      </c>
      <c r="B38" s="81"/>
      <c r="C38" s="85" t="s">
        <v>59</v>
      </c>
      <c r="D38" s="86"/>
      <c r="E38" s="20"/>
      <c r="F38" s="23">
        <v>343.76310000000001</v>
      </c>
      <c r="G38" s="23"/>
      <c r="H38" s="23">
        <v>39.4039</v>
      </c>
      <c r="I38" s="23">
        <v>82.465500000000006</v>
      </c>
      <c r="J38" s="23"/>
      <c r="K38" s="23">
        <v>7.7907999999999999</v>
      </c>
      <c r="L38" s="23">
        <v>74.674700000000001</v>
      </c>
      <c r="M38" s="23">
        <v>221.8937</v>
      </c>
      <c r="N38" s="23"/>
      <c r="O38" s="23">
        <v>140.98869999999999</v>
      </c>
      <c r="P38" s="23">
        <v>80.905000000000001</v>
      </c>
      <c r="Q38" s="24"/>
    </row>
    <row r="39" spans="1:17" ht="14.25" thickBot="1" x14ac:dyDescent="0.3">
      <c r="A39" s="27">
        <v>3</v>
      </c>
      <c r="B39" s="82"/>
      <c r="C39" s="89" t="s">
        <v>44</v>
      </c>
      <c r="D39" s="90"/>
      <c r="E39" s="28"/>
      <c r="F39" s="29">
        <v>1164.6021000000001</v>
      </c>
      <c r="G39" s="29">
        <v>36.669999999999995</v>
      </c>
      <c r="H39" s="29">
        <v>145.65069999999997</v>
      </c>
      <c r="I39" s="29">
        <v>686.96449999999993</v>
      </c>
      <c r="J39" s="29">
        <v>0.95</v>
      </c>
      <c r="K39" s="29">
        <v>449.03709999999995</v>
      </c>
      <c r="L39" s="29">
        <v>236.97739999999999</v>
      </c>
      <c r="M39" s="29">
        <v>295.31690000000003</v>
      </c>
      <c r="N39" s="29">
        <v>2.4</v>
      </c>
      <c r="O39" s="29">
        <v>192.5506</v>
      </c>
      <c r="P39" s="29">
        <v>100.3663</v>
      </c>
      <c r="Q39" s="30"/>
    </row>
    <row r="40" spans="1:17" x14ac:dyDescent="0.25">
      <c r="A40" s="31">
        <v>4.0999999999999996</v>
      </c>
      <c r="B40" s="80" t="s">
        <v>60</v>
      </c>
      <c r="C40" s="91" t="s">
        <v>61</v>
      </c>
      <c r="D40" s="92"/>
      <c r="E40" s="32"/>
      <c r="F40" s="33">
        <v>15.076699999999999</v>
      </c>
      <c r="G40" s="33">
        <v>6.7000000000000004E-2</v>
      </c>
      <c r="H40" s="33">
        <v>4.0960999999999999</v>
      </c>
      <c r="I40" s="33">
        <v>10.913599999999999</v>
      </c>
      <c r="J40" s="33">
        <v>0.02</v>
      </c>
      <c r="K40" s="33">
        <v>10.8576</v>
      </c>
      <c r="L40" s="33">
        <v>3.5999999999999997E-2</v>
      </c>
      <c r="M40" s="33"/>
      <c r="N40" s="33"/>
      <c r="O40" s="33"/>
      <c r="P40" s="33"/>
      <c r="Q40" s="34"/>
    </row>
    <row r="41" spans="1:17" x14ac:dyDescent="0.25">
      <c r="A41" s="22">
        <v>4.2</v>
      </c>
      <c r="B41" s="81"/>
      <c r="C41" s="85" t="s">
        <v>62</v>
      </c>
      <c r="D41" s="86"/>
      <c r="E41" s="20"/>
      <c r="F41" s="23">
        <v>3.8782999999999999</v>
      </c>
      <c r="G41" s="23"/>
      <c r="H41" s="23">
        <v>3.6882999999999999</v>
      </c>
      <c r="I41" s="23">
        <v>0.19</v>
      </c>
      <c r="J41" s="23"/>
      <c r="K41" s="23">
        <v>0.17499999999999999</v>
      </c>
      <c r="L41" s="23">
        <v>1.4999999999999999E-2</v>
      </c>
      <c r="M41" s="23"/>
      <c r="N41" s="23"/>
      <c r="O41" s="23"/>
      <c r="P41" s="23"/>
      <c r="Q41" s="24"/>
    </row>
    <row r="42" spans="1:17" x14ac:dyDescent="0.25">
      <c r="A42" s="22">
        <v>4.3</v>
      </c>
      <c r="B42" s="81"/>
      <c r="C42" s="85" t="s">
        <v>63</v>
      </c>
      <c r="D42" s="86"/>
      <c r="E42" s="20"/>
      <c r="F42" s="23">
        <v>207.62310000000002</v>
      </c>
      <c r="G42" s="23">
        <v>8.4500000000000006E-2</v>
      </c>
      <c r="H42" s="23">
        <v>1.538</v>
      </c>
      <c r="I42" s="23"/>
      <c r="J42" s="23"/>
      <c r="K42" s="23"/>
      <c r="L42" s="23"/>
      <c r="M42" s="23">
        <v>206.00060000000002</v>
      </c>
      <c r="N42" s="23">
        <v>28.3399</v>
      </c>
      <c r="O42" s="23">
        <v>21.901900000000001</v>
      </c>
      <c r="P42" s="23">
        <v>155.75880000000001</v>
      </c>
      <c r="Q42" s="24"/>
    </row>
    <row r="43" spans="1:17" x14ac:dyDescent="0.25">
      <c r="A43" s="22">
        <v>4.4000000000000004</v>
      </c>
      <c r="B43" s="81"/>
      <c r="C43" s="85" t="s">
        <v>64</v>
      </c>
      <c r="D43" s="86"/>
      <c r="E43" s="20"/>
      <c r="F43" s="23">
        <v>48.971199999999996</v>
      </c>
      <c r="G43" s="23">
        <v>0.14000000000000001</v>
      </c>
      <c r="H43" s="23">
        <v>1.53</v>
      </c>
      <c r="I43" s="23">
        <v>25.98</v>
      </c>
      <c r="J43" s="23">
        <v>0.27600000000000002</v>
      </c>
      <c r="K43" s="23"/>
      <c r="L43" s="23">
        <v>25.704000000000001</v>
      </c>
      <c r="M43" s="23">
        <v>21.321200000000001</v>
      </c>
      <c r="N43" s="23"/>
      <c r="O43" s="23">
        <v>6.1412000000000004</v>
      </c>
      <c r="P43" s="23">
        <v>15.18</v>
      </c>
      <c r="Q43" s="24"/>
    </row>
    <row r="44" spans="1:17" ht="14.25" thickBot="1" x14ac:dyDescent="0.3">
      <c r="A44" s="39">
        <v>4</v>
      </c>
      <c r="B44" s="82"/>
      <c r="C44" s="93" t="s">
        <v>44</v>
      </c>
      <c r="D44" s="94"/>
      <c r="E44" s="40"/>
      <c r="F44" s="41">
        <v>275.54930000000002</v>
      </c>
      <c r="G44" s="41">
        <v>0.29150000000000004</v>
      </c>
      <c r="H44" s="41">
        <v>10.852399999999999</v>
      </c>
      <c r="I44" s="41">
        <v>37.083599999999997</v>
      </c>
      <c r="J44" s="41">
        <v>0.29600000000000004</v>
      </c>
      <c r="K44" s="41">
        <v>11.0326</v>
      </c>
      <c r="L44" s="41">
        <v>25.754999999999999</v>
      </c>
      <c r="M44" s="41">
        <v>227.32180000000002</v>
      </c>
      <c r="N44" s="41">
        <v>28.3399</v>
      </c>
      <c r="O44" s="41">
        <v>28.043100000000003</v>
      </c>
      <c r="P44" s="41">
        <v>170.93880000000001</v>
      </c>
      <c r="Q44" s="42"/>
    </row>
    <row r="45" spans="1:17" x14ac:dyDescent="0.25">
      <c r="A45" s="35">
        <v>5.0999999999999996</v>
      </c>
      <c r="B45" s="80" t="s">
        <v>65</v>
      </c>
      <c r="C45" s="84" t="s">
        <v>66</v>
      </c>
      <c r="D45" s="96"/>
      <c r="E45" s="36"/>
      <c r="F45" s="37">
        <v>11998.5101</v>
      </c>
      <c r="G45" s="37"/>
      <c r="H45" s="37"/>
      <c r="I45" s="37"/>
      <c r="J45" s="37"/>
      <c r="K45" s="37"/>
      <c r="L45" s="37"/>
      <c r="M45" s="37">
        <v>11998.5101</v>
      </c>
      <c r="N45" s="37">
        <v>11870.5201</v>
      </c>
      <c r="O45" s="37"/>
      <c r="P45" s="37">
        <v>127.99000000000001</v>
      </c>
      <c r="Q45" s="38"/>
    </row>
    <row r="46" spans="1:17" x14ac:dyDescent="0.25">
      <c r="A46" s="25" t="s">
        <v>67</v>
      </c>
      <c r="B46" s="81"/>
      <c r="C46" s="97" t="s">
        <v>68</v>
      </c>
      <c r="D46" s="98"/>
      <c r="E46" s="36"/>
      <c r="F46" s="23">
        <v>11934.310100000001</v>
      </c>
      <c r="G46" s="37"/>
      <c r="H46" s="37"/>
      <c r="I46" s="37"/>
      <c r="J46" s="37"/>
      <c r="K46" s="37"/>
      <c r="L46" s="37"/>
      <c r="M46" s="37">
        <v>11934.310100000001</v>
      </c>
      <c r="N46" s="37">
        <v>11870.5201</v>
      </c>
      <c r="O46" s="37"/>
      <c r="P46" s="37">
        <v>63.79</v>
      </c>
      <c r="Q46" s="38"/>
    </row>
    <row r="47" spans="1:17" x14ac:dyDescent="0.25">
      <c r="A47" s="25" t="s">
        <v>69</v>
      </c>
      <c r="B47" s="81"/>
      <c r="C47" s="99" t="s">
        <v>70</v>
      </c>
      <c r="D47" s="100"/>
      <c r="E47" s="36"/>
      <c r="F47" s="23">
        <v>64.2</v>
      </c>
      <c r="G47" s="37"/>
      <c r="H47" s="37"/>
      <c r="I47" s="37"/>
      <c r="J47" s="37"/>
      <c r="K47" s="37"/>
      <c r="L47" s="37"/>
      <c r="M47" s="37">
        <v>64.2</v>
      </c>
      <c r="N47" s="37"/>
      <c r="O47" s="37"/>
      <c r="P47" s="37">
        <v>64.2</v>
      </c>
      <c r="Q47" s="38"/>
    </row>
    <row r="48" spans="1:17" x14ac:dyDescent="0.25">
      <c r="A48" s="25" t="s">
        <v>71</v>
      </c>
      <c r="B48" s="81"/>
      <c r="C48" s="99" t="s">
        <v>72</v>
      </c>
      <c r="D48" s="100"/>
      <c r="E48" s="36"/>
      <c r="F48" s="23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8"/>
    </row>
    <row r="49" spans="1:18" x14ac:dyDescent="0.25">
      <c r="A49" s="22">
        <v>5.2</v>
      </c>
      <c r="B49" s="81"/>
      <c r="C49" s="84" t="s">
        <v>73</v>
      </c>
      <c r="D49" s="101"/>
      <c r="E49" s="20"/>
      <c r="F49" s="23">
        <v>0.3</v>
      </c>
      <c r="G49" s="23"/>
      <c r="H49" s="23"/>
      <c r="I49" s="23"/>
      <c r="J49" s="23"/>
      <c r="K49" s="23"/>
      <c r="L49" s="23"/>
      <c r="M49" s="23">
        <v>0.3</v>
      </c>
      <c r="N49" s="23"/>
      <c r="O49" s="23"/>
      <c r="P49" s="23">
        <v>0.3</v>
      </c>
      <c r="Q49" s="24"/>
    </row>
    <row r="50" spans="1:18" x14ac:dyDescent="0.25">
      <c r="A50" s="22">
        <v>5.3</v>
      </c>
      <c r="B50" s="81"/>
      <c r="C50" s="86" t="s">
        <v>74</v>
      </c>
      <c r="D50" s="101"/>
      <c r="E50" s="20"/>
      <c r="F50" s="23">
        <v>54.468800000000002</v>
      </c>
      <c r="G50" s="23"/>
      <c r="H50" s="23">
        <v>8.7799999999999994</v>
      </c>
      <c r="I50" s="23">
        <v>43.074800000000003</v>
      </c>
      <c r="J50" s="23"/>
      <c r="K50" s="23">
        <v>4.2</v>
      </c>
      <c r="L50" s="23">
        <v>38.8748</v>
      </c>
      <c r="M50" s="23">
        <v>2.6139999999999999</v>
      </c>
      <c r="N50" s="23"/>
      <c r="O50" s="23"/>
      <c r="P50" s="23">
        <v>2.6139999999999999</v>
      </c>
      <c r="Q50" s="24"/>
    </row>
    <row r="51" spans="1:18" x14ac:dyDescent="0.25">
      <c r="A51" s="22">
        <v>5.4</v>
      </c>
      <c r="B51" s="81"/>
      <c r="C51" s="86" t="s">
        <v>75</v>
      </c>
      <c r="D51" s="101"/>
      <c r="E51" s="20"/>
      <c r="F51" s="23">
        <v>301.66669999999999</v>
      </c>
      <c r="G51" s="23"/>
      <c r="H51" s="23">
        <v>0.06</v>
      </c>
      <c r="I51" s="23">
        <v>72.650999999999996</v>
      </c>
      <c r="J51" s="23">
        <v>0.05</v>
      </c>
      <c r="K51" s="23"/>
      <c r="L51" s="23">
        <v>72.600999999999999</v>
      </c>
      <c r="M51" s="23">
        <v>228.95570000000001</v>
      </c>
      <c r="N51" s="23"/>
      <c r="O51" s="23"/>
      <c r="P51" s="23">
        <v>228.95570000000001</v>
      </c>
      <c r="Q51" s="24"/>
    </row>
    <row r="52" spans="1:18" ht="14.25" thickBot="1" x14ac:dyDescent="0.3">
      <c r="A52" s="27">
        <v>5</v>
      </c>
      <c r="B52" s="82"/>
      <c r="C52" s="90" t="s">
        <v>44</v>
      </c>
      <c r="D52" s="102"/>
      <c r="E52" s="28"/>
      <c r="F52" s="29">
        <v>12354.945600000001</v>
      </c>
      <c r="G52" s="29"/>
      <c r="H52" s="29">
        <v>8.84</v>
      </c>
      <c r="I52" s="29">
        <v>115.72579999999999</v>
      </c>
      <c r="J52" s="29">
        <v>0.05</v>
      </c>
      <c r="K52" s="29">
        <v>4.2</v>
      </c>
      <c r="L52" s="29">
        <v>111.47579999999999</v>
      </c>
      <c r="M52" s="29">
        <v>12230.379800000001</v>
      </c>
      <c r="N52" s="29">
        <v>11870.5201</v>
      </c>
      <c r="O52" s="29"/>
      <c r="P52" s="29">
        <v>359.85970000000003</v>
      </c>
      <c r="Q52" s="30"/>
    </row>
    <row r="53" spans="1:18" ht="51.75" thickBot="1" x14ac:dyDescent="0.3">
      <c r="A53" s="43">
        <v>6</v>
      </c>
      <c r="B53" s="44" t="s">
        <v>76</v>
      </c>
      <c r="C53" s="95" t="s">
        <v>44</v>
      </c>
      <c r="D53" s="95"/>
      <c r="E53" s="45"/>
      <c r="F53" s="46">
        <v>18.104500000000002</v>
      </c>
      <c r="G53" s="46"/>
      <c r="H53" s="46"/>
      <c r="I53" s="46"/>
      <c r="J53" s="46"/>
      <c r="K53" s="46"/>
      <c r="L53" s="46"/>
      <c r="M53" s="46">
        <v>18.104500000000002</v>
      </c>
      <c r="N53" s="46">
        <v>7.3445</v>
      </c>
      <c r="O53" s="46"/>
      <c r="P53" s="46">
        <v>10.76</v>
      </c>
      <c r="Q53" s="47"/>
      <c r="R53" s="48"/>
    </row>
    <row r="54" spans="1:18" x14ac:dyDescent="0.25">
      <c r="A54" s="49">
        <v>7.1</v>
      </c>
      <c r="B54" s="80" t="s">
        <v>77</v>
      </c>
      <c r="C54" s="83" t="s">
        <v>78</v>
      </c>
      <c r="D54" s="84"/>
      <c r="E54" s="36"/>
      <c r="F54" s="37">
        <v>27124.7156</v>
      </c>
      <c r="G54" s="37"/>
      <c r="H54" s="37"/>
      <c r="I54" s="37"/>
      <c r="J54" s="37"/>
      <c r="K54" s="37"/>
      <c r="L54" s="37"/>
      <c r="M54" s="37">
        <v>27124.7156</v>
      </c>
      <c r="N54" s="37"/>
      <c r="O54" s="37">
        <v>0.89880000000000004</v>
      </c>
      <c r="P54" s="37">
        <v>27123.816800000001</v>
      </c>
      <c r="Q54" s="38"/>
    </row>
    <row r="55" spans="1:18" x14ac:dyDescent="0.25">
      <c r="A55" s="22">
        <v>7.2</v>
      </c>
      <c r="B55" s="81"/>
      <c r="C55" s="85" t="s">
        <v>79</v>
      </c>
      <c r="D55" s="86"/>
      <c r="E55" s="20"/>
      <c r="F55" s="23">
        <v>4436.4849000000004</v>
      </c>
      <c r="G55" s="23"/>
      <c r="H55" s="23"/>
      <c r="I55" s="23"/>
      <c r="J55" s="23"/>
      <c r="K55" s="23"/>
      <c r="L55" s="23"/>
      <c r="M55" s="23">
        <v>4436.4849000000004</v>
      </c>
      <c r="N55" s="23"/>
      <c r="O55" s="23"/>
      <c r="P55" s="23">
        <v>4436.4849000000004</v>
      </c>
      <c r="Q55" s="24"/>
    </row>
    <row r="56" spans="1:18" x14ac:dyDescent="0.25">
      <c r="A56" s="22">
        <v>7.3</v>
      </c>
      <c r="B56" s="81"/>
      <c r="C56" s="85" t="s">
        <v>33</v>
      </c>
      <c r="D56" s="86"/>
      <c r="E56" s="20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/>
    </row>
    <row r="57" spans="1:18" x14ac:dyDescent="0.25">
      <c r="A57" s="22">
        <v>7.4</v>
      </c>
      <c r="B57" s="81"/>
      <c r="C57" s="85" t="s">
        <v>41</v>
      </c>
      <c r="D57" s="86"/>
      <c r="E57" s="20"/>
      <c r="F57" s="23">
        <v>68.69</v>
      </c>
      <c r="G57" s="23"/>
      <c r="H57" s="23"/>
      <c r="I57" s="23"/>
      <c r="J57" s="23"/>
      <c r="K57" s="23"/>
      <c r="L57" s="23"/>
      <c r="M57" s="23">
        <v>68.69</v>
      </c>
      <c r="N57" s="23"/>
      <c r="O57" s="23"/>
      <c r="P57" s="23">
        <v>68.69</v>
      </c>
      <c r="Q57" s="24"/>
    </row>
    <row r="58" spans="1:18" x14ac:dyDescent="0.25">
      <c r="A58" s="22">
        <v>7.5</v>
      </c>
      <c r="B58" s="81"/>
      <c r="C58" s="85" t="s">
        <v>42</v>
      </c>
      <c r="D58" s="86"/>
      <c r="E58" s="20"/>
      <c r="F58" s="23">
        <v>694.88</v>
      </c>
      <c r="G58" s="23"/>
      <c r="H58" s="23"/>
      <c r="I58" s="23"/>
      <c r="J58" s="23"/>
      <c r="K58" s="23"/>
      <c r="L58" s="23"/>
      <c r="M58" s="23">
        <v>694.88</v>
      </c>
      <c r="N58" s="23"/>
      <c r="O58" s="23"/>
      <c r="P58" s="23">
        <v>694.88</v>
      </c>
      <c r="Q58" s="24"/>
    </row>
    <row r="59" spans="1:18" x14ac:dyDescent="0.25">
      <c r="A59" s="22">
        <v>7.6</v>
      </c>
      <c r="B59" s="81"/>
      <c r="C59" s="85" t="s">
        <v>54</v>
      </c>
      <c r="D59" s="86"/>
      <c r="E59" s="20"/>
      <c r="F59" s="23">
        <v>949.94</v>
      </c>
      <c r="G59" s="23"/>
      <c r="H59" s="23"/>
      <c r="I59" s="23"/>
      <c r="J59" s="23"/>
      <c r="K59" s="23"/>
      <c r="L59" s="23"/>
      <c r="M59" s="23">
        <v>949.94</v>
      </c>
      <c r="N59" s="23"/>
      <c r="O59" s="23"/>
      <c r="P59" s="23">
        <v>949.94</v>
      </c>
      <c r="Q59" s="24"/>
    </row>
    <row r="60" spans="1:18" ht="14.25" thickBot="1" x14ac:dyDescent="0.3">
      <c r="A60" s="27">
        <v>7</v>
      </c>
      <c r="B60" s="82"/>
      <c r="C60" s="89" t="s">
        <v>44</v>
      </c>
      <c r="D60" s="90"/>
      <c r="E60" s="28"/>
      <c r="F60" s="29">
        <v>33274.710500000001</v>
      </c>
      <c r="G60" s="29"/>
      <c r="H60" s="29"/>
      <c r="I60" s="29"/>
      <c r="J60" s="29"/>
      <c r="K60" s="29"/>
      <c r="L60" s="29"/>
      <c r="M60" s="29">
        <v>33274.710500000001</v>
      </c>
      <c r="N60" s="29"/>
      <c r="O60" s="29">
        <v>0.89880000000000004</v>
      </c>
      <c r="P60" s="29">
        <v>33273.811699999998</v>
      </c>
      <c r="Q60" s="30"/>
    </row>
    <row r="61" spans="1:18" x14ac:dyDescent="0.25">
      <c r="A61" s="50">
        <v>8.1</v>
      </c>
      <c r="B61" s="80" t="s">
        <v>80</v>
      </c>
      <c r="C61" s="91" t="s">
        <v>81</v>
      </c>
      <c r="D61" s="92"/>
      <c r="E61" s="32"/>
      <c r="F61" s="33">
        <v>268.1388</v>
      </c>
      <c r="G61" s="33"/>
      <c r="H61" s="33"/>
      <c r="I61" s="33"/>
      <c r="J61" s="33"/>
      <c r="K61" s="33"/>
      <c r="L61" s="33"/>
      <c r="M61" s="33">
        <v>268.1388</v>
      </c>
      <c r="N61" s="33"/>
      <c r="O61" s="33">
        <v>4.5199999999999997E-2</v>
      </c>
      <c r="P61" s="33">
        <v>268.09359999999998</v>
      </c>
      <c r="Q61" s="34"/>
    </row>
    <row r="62" spans="1:18" x14ac:dyDescent="0.25">
      <c r="A62" s="22">
        <v>8.1999999999999993</v>
      </c>
      <c r="B62" s="81"/>
      <c r="C62" s="85" t="s">
        <v>82</v>
      </c>
      <c r="D62" s="86"/>
      <c r="E62" s="20"/>
      <c r="F62" s="23">
        <v>0.01</v>
      </c>
      <c r="G62" s="23"/>
      <c r="H62" s="23"/>
      <c r="I62" s="23">
        <v>0.01</v>
      </c>
      <c r="J62" s="23"/>
      <c r="K62" s="23"/>
      <c r="L62" s="23">
        <v>0.01</v>
      </c>
      <c r="M62" s="23"/>
      <c r="N62" s="23"/>
      <c r="O62" s="23"/>
      <c r="P62" s="23"/>
      <c r="Q62" s="24"/>
    </row>
    <row r="63" spans="1:18" x14ac:dyDescent="0.25">
      <c r="A63" s="22">
        <v>8.3000000000000007</v>
      </c>
      <c r="B63" s="81"/>
      <c r="C63" s="85" t="s">
        <v>83</v>
      </c>
      <c r="D63" s="86"/>
      <c r="E63" s="20"/>
      <c r="F63" s="23">
        <v>33.5565</v>
      </c>
      <c r="G63" s="23">
        <v>0.41649999999999998</v>
      </c>
      <c r="H63" s="23"/>
      <c r="I63" s="23">
        <v>33.14</v>
      </c>
      <c r="J63" s="23"/>
      <c r="K63" s="23"/>
      <c r="L63" s="23">
        <v>33.14</v>
      </c>
      <c r="M63" s="23"/>
      <c r="N63" s="23"/>
      <c r="O63" s="23"/>
      <c r="P63" s="23"/>
      <c r="Q63" s="24"/>
    </row>
    <row r="64" spans="1:18" x14ac:dyDescent="0.25">
      <c r="A64" s="22">
        <v>8.4</v>
      </c>
      <c r="B64" s="81"/>
      <c r="C64" s="85" t="s">
        <v>84</v>
      </c>
      <c r="D64" s="86"/>
      <c r="E64" s="20"/>
      <c r="F64" s="23">
        <v>23.62</v>
      </c>
      <c r="G64" s="23"/>
      <c r="H64" s="23"/>
      <c r="I64" s="23">
        <v>23.19</v>
      </c>
      <c r="J64" s="23"/>
      <c r="K64" s="23"/>
      <c r="L64" s="23">
        <v>23.19</v>
      </c>
      <c r="M64" s="23">
        <v>0.43</v>
      </c>
      <c r="N64" s="23"/>
      <c r="O64" s="23"/>
      <c r="P64" s="23">
        <v>0.43</v>
      </c>
      <c r="Q64" s="24"/>
    </row>
    <row r="65" spans="1:17" x14ac:dyDescent="0.25">
      <c r="A65" s="27">
        <v>8.5</v>
      </c>
      <c r="B65" s="81"/>
      <c r="C65" s="85" t="s">
        <v>85</v>
      </c>
      <c r="D65" s="86"/>
      <c r="E65" s="28"/>
      <c r="F65" s="23">
        <v>6.8232999999999997</v>
      </c>
      <c r="G65" s="29"/>
      <c r="H65" s="29"/>
      <c r="I65" s="29">
        <v>6.8033000000000001</v>
      </c>
      <c r="J65" s="29"/>
      <c r="K65" s="29"/>
      <c r="L65" s="29">
        <v>6.8033000000000001</v>
      </c>
      <c r="M65" s="29">
        <v>0.02</v>
      </c>
      <c r="N65" s="29"/>
      <c r="O65" s="29"/>
      <c r="P65" s="29">
        <v>0.02</v>
      </c>
      <c r="Q65" s="30"/>
    </row>
    <row r="66" spans="1:17" ht="14.25" thickBot="1" x14ac:dyDescent="0.3">
      <c r="A66" s="39">
        <v>8</v>
      </c>
      <c r="B66" s="82"/>
      <c r="C66" s="93" t="s">
        <v>44</v>
      </c>
      <c r="D66" s="94"/>
      <c r="E66" s="40"/>
      <c r="F66" s="41">
        <v>332.14859999999999</v>
      </c>
      <c r="G66" s="41">
        <v>0.41649999999999998</v>
      </c>
      <c r="H66" s="41"/>
      <c r="I66" s="41">
        <v>63.143300000000004</v>
      </c>
      <c r="J66" s="41"/>
      <c r="K66" s="41"/>
      <c r="L66" s="41">
        <v>63.143300000000004</v>
      </c>
      <c r="M66" s="41">
        <v>268.58879999999999</v>
      </c>
      <c r="N66" s="41"/>
      <c r="O66" s="41">
        <v>4.5199999999999997E-2</v>
      </c>
      <c r="P66" s="41">
        <v>268.54359999999997</v>
      </c>
      <c r="Q66" s="42"/>
    </row>
    <row r="67" spans="1:17" x14ac:dyDescent="0.25">
      <c r="A67" s="49">
        <v>9.1</v>
      </c>
      <c r="B67" s="80" t="s">
        <v>86</v>
      </c>
      <c r="C67" s="83" t="s">
        <v>87</v>
      </c>
      <c r="D67" s="84"/>
      <c r="E67" s="36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8"/>
    </row>
    <row r="68" spans="1:17" x14ac:dyDescent="0.25">
      <c r="A68" s="22">
        <v>9.1999999999999993</v>
      </c>
      <c r="B68" s="81"/>
      <c r="C68" s="85" t="s">
        <v>88</v>
      </c>
      <c r="D68" s="86"/>
      <c r="E68" s="20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4"/>
    </row>
    <row r="69" spans="1:17" x14ac:dyDescent="0.25">
      <c r="A69" s="22">
        <v>9.3000000000000007</v>
      </c>
      <c r="B69" s="81"/>
      <c r="C69" s="85" t="s">
        <v>89</v>
      </c>
      <c r="D69" s="86"/>
      <c r="E69" s="20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4"/>
    </row>
    <row r="70" spans="1:17" x14ac:dyDescent="0.25">
      <c r="A70" s="22">
        <v>9.4</v>
      </c>
      <c r="B70" s="81"/>
      <c r="C70" s="87"/>
      <c r="D70" s="88"/>
      <c r="E70" s="20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4"/>
    </row>
    <row r="71" spans="1:17" x14ac:dyDescent="0.25">
      <c r="A71" s="27">
        <v>9.5</v>
      </c>
      <c r="B71" s="81"/>
      <c r="C71" s="85" t="s">
        <v>90</v>
      </c>
      <c r="D71" s="86"/>
      <c r="E71" s="28"/>
      <c r="F71" s="23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</row>
    <row r="72" spans="1:17" ht="14.25" thickBot="1" x14ac:dyDescent="0.3">
      <c r="A72" s="27">
        <v>9</v>
      </c>
      <c r="B72" s="82"/>
      <c r="C72" s="89" t="s">
        <v>44</v>
      </c>
      <c r="D72" s="90"/>
      <c r="E72" s="28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</row>
    <row r="73" spans="1:17" ht="29.25" customHeight="1" thickBot="1" x14ac:dyDescent="0.3">
      <c r="A73" s="73" t="s">
        <v>91</v>
      </c>
      <c r="B73" s="74"/>
      <c r="C73" s="74"/>
      <c r="D73" s="75"/>
      <c r="E73" s="45"/>
      <c r="F73" s="46">
        <v>79981.453999999998</v>
      </c>
      <c r="G73" s="46">
        <v>4844.376400000001</v>
      </c>
      <c r="H73" s="46">
        <v>338.56619999999992</v>
      </c>
      <c r="I73" s="46">
        <v>18579.631099999999</v>
      </c>
      <c r="J73" s="46">
        <v>4.1490999999999998</v>
      </c>
      <c r="K73" s="46">
        <v>3792.2134000000001</v>
      </c>
      <c r="L73" s="46">
        <v>14783.268599999998</v>
      </c>
      <c r="M73" s="46">
        <v>56218.880299999997</v>
      </c>
      <c r="N73" s="46">
        <v>11948.511499999999</v>
      </c>
      <c r="O73" s="46">
        <v>430.94929999999999</v>
      </c>
      <c r="P73" s="46">
        <v>43839.419499999996</v>
      </c>
      <c r="Q73" s="47"/>
    </row>
    <row r="74" spans="1:17" x14ac:dyDescent="0.25">
      <c r="A74" s="8"/>
      <c r="B74" s="76"/>
      <c r="C74" s="77"/>
      <c r="D74" s="77"/>
      <c r="E74" s="77"/>
      <c r="F74" s="77"/>
      <c r="G74" s="77"/>
      <c r="H74" s="77"/>
      <c r="I74" s="77"/>
      <c r="J74" s="77"/>
    </row>
    <row r="75" spans="1:17" x14ac:dyDescent="0.25">
      <c r="A75" s="1"/>
      <c r="B75" s="78"/>
      <c r="C75" s="78"/>
      <c r="D75" s="78"/>
      <c r="E75" s="72"/>
      <c r="F75" s="72"/>
      <c r="G75" s="72"/>
      <c r="H75" s="72"/>
      <c r="I75" s="72"/>
      <c r="J75" s="72"/>
      <c r="K75" s="14"/>
      <c r="L75" s="14"/>
      <c r="M75" s="14"/>
      <c r="N75" s="14"/>
      <c r="O75" s="14"/>
      <c r="P75" s="14"/>
      <c r="Q75" s="1"/>
    </row>
    <row r="76" spans="1:17" ht="20.25" x14ac:dyDescent="0.35">
      <c r="A76" s="1"/>
      <c r="B76" s="71"/>
      <c r="C76" s="71"/>
      <c r="D76" s="71"/>
      <c r="F76" s="58" t="s">
        <v>95</v>
      </c>
      <c r="G76" s="58"/>
      <c r="H76" s="58"/>
      <c r="I76" s="58"/>
      <c r="J76" s="56"/>
      <c r="K76" s="56"/>
      <c r="L76" s="57" t="s">
        <v>96</v>
      </c>
      <c r="M76" s="57"/>
      <c r="N76" s="14"/>
      <c r="O76" s="14"/>
      <c r="P76" s="14"/>
      <c r="Q76" s="1"/>
    </row>
    <row r="77" spans="1:17" x14ac:dyDescent="0.25">
      <c r="A77" s="51"/>
      <c r="B77" s="78"/>
      <c r="C77" s="78"/>
      <c r="D77" s="78"/>
      <c r="E77" s="12"/>
      <c r="F77" s="79"/>
      <c r="G77" s="79"/>
      <c r="H77" s="71"/>
      <c r="I77" s="72"/>
      <c r="J77" s="14"/>
      <c r="K77" s="14"/>
      <c r="L77" s="14"/>
      <c r="M77" s="52"/>
      <c r="N77" s="14"/>
      <c r="O77" s="14"/>
      <c r="P77" s="14"/>
      <c r="Q77" s="1"/>
    </row>
    <row r="78" spans="1:17" x14ac:dyDescent="0.25">
      <c r="A78" s="6"/>
      <c r="B78" s="7"/>
      <c r="C78" s="71"/>
      <c r="D78" s="71"/>
      <c r="E78" s="1"/>
      <c r="F78" s="53"/>
      <c r="G78" s="53"/>
      <c r="H78" s="53"/>
      <c r="I78" s="53"/>
      <c r="J78" s="14"/>
      <c r="K78" s="14"/>
      <c r="L78" s="14"/>
      <c r="M78" s="1"/>
      <c r="N78" s="14"/>
      <c r="O78" s="14"/>
      <c r="P78" s="14"/>
      <c r="Q78" s="1"/>
    </row>
    <row r="79" spans="1:17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5">
      <c r="A80" s="1"/>
      <c r="B80" s="2"/>
      <c r="C80" s="71"/>
      <c r="D80" s="71"/>
      <c r="E80" s="1"/>
      <c r="F80" s="1"/>
      <c r="G80" s="71"/>
      <c r="H80" s="72"/>
      <c r="I80" s="1"/>
      <c r="J80" s="1"/>
      <c r="K80" s="1"/>
      <c r="L80" s="1"/>
      <c r="M80" s="1"/>
      <c r="N80" s="1"/>
      <c r="O80" s="1"/>
      <c r="P80" s="1"/>
      <c r="Q80" s="1"/>
    </row>
  </sheetData>
  <mergeCells count="98">
    <mergeCell ref="E10:G10"/>
    <mergeCell ref="O1:P1"/>
    <mergeCell ref="N2:Q2"/>
    <mergeCell ref="M3:Q3"/>
    <mergeCell ref="C5:L5"/>
    <mergeCell ref="C6:L6"/>
    <mergeCell ref="A7:P7"/>
    <mergeCell ref="C9:D9"/>
    <mergeCell ref="E9:I9"/>
    <mergeCell ref="A14:A16"/>
    <mergeCell ref="B14:B16"/>
    <mergeCell ref="C14:D16"/>
    <mergeCell ref="E14:E16"/>
    <mergeCell ref="F14:F16"/>
    <mergeCell ref="C11:D11"/>
    <mergeCell ref="E11:I11"/>
    <mergeCell ref="E12:G12"/>
    <mergeCell ref="A13:E13"/>
    <mergeCell ref="F13:Q13"/>
    <mergeCell ref="G14:Q14"/>
    <mergeCell ref="G15:G16"/>
    <mergeCell ref="H15:H16"/>
    <mergeCell ref="I15:L15"/>
    <mergeCell ref="M15:P15"/>
    <mergeCell ref="Q15:Q16"/>
    <mergeCell ref="C17:D17"/>
    <mergeCell ref="B18:B26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B27:B34"/>
    <mergeCell ref="C27:D27"/>
    <mergeCell ref="C28:D28"/>
    <mergeCell ref="C29:D29"/>
    <mergeCell ref="C30:D30"/>
    <mergeCell ref="C31:D31"/>
    <mergeCell ref="C32:D32"/>
    <mergeCell ref="C33:D33"/>
    <mergeCell ref="C34:D34"/>
    <mergeCell ref="B35:B39"/>
    <mergeCell ref="C35:D35"/>
    <mergeCell ref="C36:D36"/>
    <mergeCell ref="C37:D37"/>
    <mergeCell ref="C38:D38"/>
    <mergeCell ref="C39:D39"/>
    <mergeCell ref="B40:B44"/>
    <mergeCell ref="C40:D40"/>
    <mergeCell ref="C41:D41"/>
    <mergeCell ref="C42:D42"/>
    <mergeCell ref="C43:D43"/>
    <mergeCell ref="C44:D44"/>
    <mergeCell ref="B45:B52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B54:B60"/>
    <mergeCell ref="C54:D54"/>
    <mergeCell ref="C55:D55"/>
    <mergeCell ref="C56:D56"/>
    <mergeCell ref="C57:D57"/>
    <mergeCell ref="C58:D58"/>
    <mergeCell ref="C59:D59"/>
    <mergeCell ref="C60:D60"/>
    <mergeCell ref="B61:B66"/>
    <mergeCell ref="C61:D61"/>
    <mergeCell ref="C62:D62"/>
    <mergeCell ref="C63:D63"/>
    <mergeCell ref="C64:D64"/>
    <mergeCell ref="C65:D65"/>
    <mergeCell ref="C66:D66"/>
    <mergeCell ref="B67:B72"/>
    <mergeCell ref="C67:D67"/>
    <mergeCell ref="C68:D68"/>
    <mergeCell ref="C69:D69"/>
    <mergeCell ref="C70:D70"/>
    <mergeCell ref="C71:D71"/>
    <mergeCell ref="C72:D72"/>
    <mergeCell ref="C78:D78"/>
    <mergeCell ref="C80:D80"/>
    <mergeCell ref="G80:H80"/>
    <mergeCell ref="A73:D73"/>
    <mergeCell ref="B74:J74"/>
    <mergeCell ref="B75:J75"/>
    <mergeCell ref="B76:D76"/>
    <mergeCell ref="B77:D77"/>
    <mergeCell ref="F77:I77"/>
  </mergeCells>
  <pageMargins left="0.2" right="0.2" top="0.2" bottom="0.2" header="0.2" footer="0.2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Normal="100" workbookViewId="0">
      <selection activeCell="I46" sqref="I46"/>
    </sheetView>
  </sheetViews>
  <sheetFormatPr defaultRowHeight="15" x14ac:dyDescent="0.25"/>
  <cols>
    <col min="1" max="1" width="10.5703125" customWidth="1"/>
    <col min="2" max="2" width="10.7109375" bestFit="1" customWidth="1"/>
    <col min="4" max="4" width="10.7109375" bestFit="1" customWidth="1"/>
    <col min="5" max="6" width="9.5703125" bestFit="1" customWidth="1"/>
    <col min="7" max="7" width="10.7109375" bestFit="1" customWidth="1"/>
    <col min="8" max="8" width="9.5703125" bestFit="1" customWidth="1"/>
    <col min="11" max="11" width="10.7109375" bestFit="1" customWidth="1"/>
    <col min="13" max="13" width="11.85546875" bestFit="1" customWidth="1"/>
    <col min="14" max="14" width="9.5703125" bestFit="1" customWidth="1"/>
  </cols>
  <sheetData>
    <row r="1" spans="1:14" x14ac:dyDescent="0.25">
      <c r="A1" s="145" t="s">
        <v>97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x14ac:dyDescent="0.25">
      <c r="A2" s="59"/>
    </row>
    <row r="3" spans="1:14" x14ac:dyDescent="0.25">
      <c r="A3" s="145" t="s">
        <v>98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4" x14ac:dyDescent="0.25">
      <c r="A4" s="59"/>
    </row>
    <row r="5" spans="1:14" x14ac:dyDescent="0.25">
      <c r="A5" s="60"/>
      <c r="M5" s="146" t="s">
        <v>99</v>
      </c>
      <c r="N5" s="146"/>
    </row>
    <row r="6" spans="1:14" x14ac:dyDescent="0.25">
      <c r="A6" s="136" t="s">
        <v>100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</row>
    <row r="7" spans="1:14" x14ac:dyDescent="0.25">
      <c r="A7" s="137" t="s">
        <v>101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x14ac:dyDescent="0.25">
      <c r="A8" s="137" t="s">
        <v>102</v>
      </c>
      <c r="B8" s="137"/>
      <c r="C8" s="137"/>
      <c r="D8" s="137"/>
      <c r="E8" s="137"/>
      <c r="F8" s="137"/>
      <c r="G8" s="137" t="s">
        <v>103</v>
      </c>
      <c r="H8" s="137"/>
      <c r="I8" s="137" t="s">
        <v>104</v>
      </c>
      <c r="J8" s="137"/>
      <c r="K8" s="137"/>
      <c r="L8" s="137"/>
      <c r="M8" s="137"/>
      <c r="N8" s="137"/>
    </row>
    <row r="9" spans="1:14" x14ac:dyDescent="0.25">
      <c r="A9" s="137" t="s">
        <v>105</v>
      </c>
      <c r="B9" s="137"/>
      <c r="C9" s="137"/>
      <c r="D9" s="137"/>
      <c r="E9" s="137" t="s">
        <v>106</v>
      </c>
      <c r="F9" s="137"/>
      <c r="G9" s="137" t="s">
        <v>107</v>
      </c>
      <c r="H9" s="137"/>
      <c r="I9" s="137" t="s">
        <v>105</v>
      </c>
      <c r="J9" s="137"/>
      <c r="K9" s="137"/>
      <c r="L9" s="137"/>
      <c r="M9" s="137"/>
      <c r="N9" s="137"/>
    </row>
    <row r="10" spans="1:14" ht="19.5" x14ac:dyDescent="0.25">
      <c r="A10" s="137"/>
      <c r="B10" s="137"/>
      <c r="C10" s="137"/>
      <c r="D10" s="137"/>
      <c r="E10" s="137"/>
      <c r="F10" s="137"/>
      <c r="G10" s="61" t="s">
        <v>108</v>
      </c>
      <c r="H10" s="61" t="s">
        <v>109</v>
      </c>
      <c r="I10" s="137"/>
      <c r="J10" s="137"/>
      <c r="K10" s="137"/>
      <c r="L10" s="137"/>
      <c r="M10" s="137"/>
      <c r="N10" s="137"/>
    </row>
    <row r="11" spans="1:14" x14ac:dyDescent="0.25">
      <c r="A11" s="138">
        <f>Sheet1!F18</f>
        <v>4517.4459000000006</v>
      </c>
      <c r="B11" s="138"/>
      <c r="C11" s="138"/>
      <c r="D11" s="138"/>
      <c r="E11" s="138">
        <f>Sheet1!F19</f>
        <v>133.99080000000001</v>
      </c>
      <c r="F11" s="138"/>
      <c r="G11" s="62">
        <f>Sheet1!F28*60%</f>
        <v>755.01887999999997</v>
      </c>
      <c r="H11" s="62">
        <f>Sheet1!F29*60%</f>
        <v>29.159880000000001</v>
      </c>
      <c r="I11" s="144">
        <v>0</v>
      </c>
      <c r="J11" s="144"/>
      <c r="K11" s="144"/>
      <c r="L11" s="144"/>
      <c r="M11" s="144"/>
      <c r="N11" s="144"/>
    </row>
    <row r="12" spans="1:14" x14ac:dyDescent="0.25">
      <c r="A12" s="63" t="s">
        <v>110</v>
      </c>
      <c r="B12" s="133">
        <f>A11+E11+G11+H11+I11</f>
        <v>5435.61546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14" x14ac:dyDescent="0.25">
      <c r="A13" s="140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 x14ac:dyDescent="0.25">
      <c r="A14" s="137" t="s">
        <v>111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4" x14ac:dyDescent="0.25">
      <c r="A15" s="137" t="s">
        <v>101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ht="39" x14ac:dyDescent="0.25">
      <c r="A16" s="137" t="s">
        <v>102</v>
      </c>
      <c r="B16" s="137"/>
      <c r="C16" s="137"/>
      <c r="D16" s="137" t="s">
        <v>103</v>
      </c>
      <c r="E16" s="137"/>
      <c r="F16" s="137"/>
      <c r="G16" s="137"/>
      <c r="H16" s="61" t="s">
        <v>112</v>
      </c>
      <c r="I16" s="137" t="s">
        <v>113</v>
      </c>
      <c r="J16" s="137"/>
      <c r="K16" s="137" t="s">
        <v>104</v>
      </c>
      <c r="L16" s="137"/>
      <c r="M16" s="137"/>
      <c r="N16" s="137"/>
    </row>
    <row r="17" spans="1:14" x14ac:dyDescent="0.25">
      <c r="A17" s="137" t="s">
        <v>114</v>
      </c>
      <c r="B17" s="137" t="s">
        <v>115</v>
      </c>
      <c r="C17" s="137" t="s">
        <v>116</v>
      </c>
      <c r="D17" s="137" t="s">
        <v>117</v>
      </c>
      <c r="E17" s="137" t="s">
        <v>118</v>
      </c>
      <c r="F17" s="137" t="s">
        <v>119</v>
      </c>
      <c r="G17" s="137" t="s">
        <v>156</v>
      </c>
      <c r="H17" s="142" t="s">
        <v>120</v>
      </c>
      <c r="I17" s="143" t="s">
        <v>121</v>
      </c>
      <c r="J17" s="143"/>
      <c r="K17" s="137" t="s">
        <v>114</v>
      </c>
      <c r="L17" s="137"/>
      <c r="M17" s="137" t="s">
        <v>122</v>
      </c>
      <c r="N17" s="137" t="s">
        <v>116</v>
      </c>
    </row>
    <row r="18" spans="1:14" x14ac:dyDescent="0.25">
      <c r="A18" s="137"/>
      <c r="B18" s="137"/>
      <c r="C18" s="137"/>
      <c r="D18" s="137"/>
      <c r="E18" s="137"/>
      <c r="F18" s="137"/>
      <c r="G18" s="137"/>
      <c r="H18" s="143"/>
      <c r="I18" s="143"/>
      <c r="J18" s="143"/>
      <c r="K18" s="137"/>
      <c r="L18" s="137"/>
      <c r="M18" s="137"/>
      <c r="N18" s="137"/>
    </row>
    <row r="19" spans="1:14" x14ac:dyDescent="0.25">
      <c r="A19" s="64">
        <f>Sheet1!F23</f>
        <v>942.20079999999984</v>
      </c>
      <c r="B19" s="64">
        <f>Sheet1!F24</f>
        <v>13570.8999</v>
      </c>
      <c r="C19" s="64">
        <f>Sheet1!F25*20%</f>
        <v>2193.6204200000002</v>
      </c>
      <c r="D19" s="64">
        <f>Sheet1!F31*10%</f>
        <v>7.7389699999999992</v>
      </c>
      <c r="E19" s="64">
        <f>Sheet1!F32*5%</f>
        <v>14.082730000000002</v>
      </c>
      <c r="F19" s="64">
        <f>Sheet1!F30*5%</f>
        <v>5.2222300000000006</v>
      </c>
      <c r="G19" s="64">
        <f>Sheet1!F33*20%</f>
        <v>130.03745999999998</v>
      </c>
      <c r="H19" s="64">
        <f>Sheet1!F52*5%</f>
        <v>617.74728000000005</v>
      </c>
      <c r="I19" s="141">
        <f>Sheet1!F53*10%</f>
        <v>1.8104500000000003</v>
      </c>
      <c r="J19" s="141"/>
      <c r="K19" s="141">
        <f>Sheet1!F57</f>
        <v>68.69</v>
      </c>
      <c r="L19" s="141"/>
      <c r="M19" s="64">
        <f>Sheet1!F58</f>
        <v>694.88</v>
      </c>
      <c r="N19" s="64">
        <f>Sheet1!F59*20%</f>
        <v>189.98800000000003</v>
      </c>
    </row>
    <row r="20" spans="1:14" x14ac:dyDescent="0.25">
      <c r="A20" s="63" t="s">
        <v>110</v>
      </c>
      <c r="B20" s="133">
        <f>A19+B19+C19+D19+E19+F19+G19+H19+I19+K19+M19+N19</f>
        <v>18436.918239999999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</row>
    <row r="21" spans="1:14" x14ac:dyDescent="0.25">
      <c r="A21" s="137" t="s">
        <v>123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25">
      <c r="A22" s="137" t="s">
        <v>101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x14ac:dyDescent="0.25">
      <c r="A23" s="137" t="s">
        <v>104</v>
      </c>
      <c r="B23" s="137"/>
      <c r="C23" s="137"/>
      <c r="D23" s="137"/>
      <c r="E23" s="137"/>
      <c r="F23" s="137"/>
      <c r="G23" s="137"/>
      <c r="H23" s="137" t="s">
        <v>124</v>
      </c>
      <c r="I23" s="137"/>
      <c r="J23" s="137"/>
      <c r="K23" s="137"/>
      <c r="L23" s="137"/>
      <c r="M23" s="137"/>
      <c r="N23" s="137"/>
    </row>
    <row r="24" spans="1:14" x14ac:dyDescent="0.25">
      <c r="A24" s="137" t="s">
        <v>125</v>
      </c>
      <c r="B24" s="137"/>
      <c r="C24" s="137"/>
      <c r="D24" s="137"/>
      <c r="E24" s="137"/>
      <c r="F24" s="137"/>
      <c r="G24" s="137"/>
      <c r="H24" s="137" t="s">
        <v>126</v>
      </c>
      <c r="I24" s="137"/>
      <c r="J24" s="137"/>
      <c r="K24" s="137"/>
      <c r="L24" s="137"/>
      <c r="M24" s="137"/>
      <c r="N24" s="137"/>
    </row>
    <row r="25" spans="1:14" x14ac:dyDescent="0.25">
      <c r="A25" s="138">
        <f>Sheet1!F54</f>
        <v>27124.7156</v>
      </c>
      <c r="B25" s="138"/>
      <c r="C25" s="138"/>
      <c r="D25" s="138"/>
      <c r="E25" s="138"/>
      <c r="F25" s="138"/>
      <c r="G25" s="138"/>
      <c r="H25" s="138">
        <f>Sheet1!F52*75%</f>
        <v>9266.2092000000011</v>
      </c>
      <c r="I25" s="138"/>
      <c r="J25" s="138"/>
      <c r="K25" s="138"/>
      <c r="L25" s="138"/>
      <c r="M25" s="138"/>
      <c r="N25" s="138"/>
    </row>
    <row r="26" spans="1:14" x14ac:dyDescent="0.25">
      <c r="A26" s="63" t="s">
        <v>110</v>
      </c>
      <c r="B26" s="133">
        <f>A25+H25</f>
        <v>36390.924800000001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</row>
    <row r="27" spans="1:14" x14ac:dyDescent="0.25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</row>
    <row r="28" spans="1:14" x14ac:dyDescent="0.25">
      <c r="A28" s="137" t="s">
        <v>127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x14ac:dyDescent="0.25">
      <c r="A29" s="137" t="s">
        <v>101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</row>
    <row r="30" spans="1:14" x14ac:dyDescent="0.25">
      <c r="A30" s="137" t="s">
        <v>104</v>
      </c>
      <c r="B30" s="137"/>
      <c r="C30" s="137"/>
      <c r="D30" s="137"/>
      <c r="E30" s="137"/>
      <c r="F30" s="137"/>
      <c r="G30" s="137"/>
      <c r="H30" s="137" t="s">
        <v>124</v>
      </c>
      <c r="I30" s="137"/>
      <c r="J30" s="137"/>
      <c r="K30" s="137"/>
      <c r="L30" s="137"/>
      <c r="M30" s="137"/>
      <c r="N30" s="137"/>
    </row>
    <row r="31" spans="1:14" x14ac:dyDescent="0.25">
      <c r="A31" s="137" t="s">
        <v>128</v>
      </c>
      <c r="B31" s="137"/>
      <c r="C31" s="137"/>
      <c r="D31" s="137"/>
      <c r="E31" s="137"/>
      <c r="F31" s="137"/>
      <c r="G31" s="137"/>
      <c r="H31" s="137" t="s">
        <v>129</v>
      </c>
      <c r="I31" s="137"/>
      <c r="J31" s="137"/>
      <c r="K31" s="137"/>
      <c r="L31" s="137"/>
      <c r="M31" s="137"/>
      <c r="N31" s="137"/>
    </row>
    <row r="32" spans="1:14" x14ac:dyDescent="0.25">
      <c r="A32" s="138">
        <f>Sheet1!F55</f>
        <v>4436.4849000000004</v>
      </c>
      <c r="B32" s="138"/>
      <c r="C32" s="138"/>
      <c r="D32" s="138"/>
      <c r="E32" s="138"/>
      <c r="F32" s="138"/>
      <c r="G32" s="138"/>
      <c r="H32" s="138">
        <f>Sheet1!F52*15%</f>
        <v>1853.2418400000001</v>
      </c>
      <c r="I32" s="138"/>
      <c r="J32" s="138"/>
      <c r="K32" s="138"/>
      <c r="L32" s="138"/>
      <c r="M32" s="138"/>
      <c r="N32" s="138"/>
    </row>
    <row r="33" spans="1:14" x14ac:dyDescent="0.25">
      <c r="A33" s="63" t="s">
        <v>110</v>
      </c>
      <c r="B33" s="133">
        <f>A32+H32</f>
        <v>6289.7267400000001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</row>
    <row r="34" spans="1:14" x14ac:dyDescent="0.25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</row>
    <row r="35" spans="1:14" x14ac:dyDescent="0.25">
      <c r="A35" s="137" t="s">
        <v>130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</row>
    <row r="36" spans="1:14" x14ac:dyDescent="0.25">
      <c r="A36" s="137" t="s">
        <v>101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25">
      <c r="A37" s="137" t="s">
        <v>131</v>
      </c>
      <c r="B37" s="137"/>
      <c r="C37" s="137"/>
      <c r="D37" s="137"/>
      <c r="E37" s="137"/>
      <c r="F37" s="137"/>
      <c r="G37" s="137"/>
      <c r="H37" s="137" t="s">
        <v>132</v>
      </c>
      <c r="I37" s="137"/>
      <c r="J37" s="137"/>
      <c r="K37" s="137"/>
      <c r="L37" s="137"/>
      <c r="M37" s="137"/>
      <c r="N37" s="137"/>
    </row>
    <row r="38" spans="1:14" x14ac:dyDescent="0.25">
      <c r="A38" s="138">
        <f>Sheet1!F66*90%</f>
        <v>298.93374</v>
      </c>
      <c r="B38" s="138"/>
      <c r="C38" s="138"/>
      <c r="D38" s="138"/>
      <c r="E38" s="138"/>
      <c r="F38" s="138"/>
      <c r="G38" s="138"/>
      <c r="H38" s="138">
        <f>Sheet1!F52*2%</f>
        <v>247.09891200000001</v>
      </c>
      <c r="I38" s="138"/>
      <c r="J38" s="138"/>
      <c r="K38" s="138"/>
      <c r="L38" s="138"/>
      <c r="M38" s="138"/>
      <c r="N38" s="138"/>
    </row>
    <row r="39" spans="1:14" x14ac:dyDescent="0.25">
      <c r="A39" s="63" t="s">
        <v>110</v>
      </c>
      <c r="B39" s="133">
        <f>A38+H38</f>
        <v>546.03265199999998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x14ac:dyDescent="0.25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</row>
    <row r="41" spans="1:14" x14ac:dyDescent="0.25">
      <c r="A41" s="136" t="s">
        <v>133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</row>
    <row r="42" spans="1:14" x14ac:dyDescent="0.25">
      <c r="A42" s="136" t="s">
        <v>134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 t="s">
        <v>135</v>
      </c>
      <c r="L42" s="136"/>
      <c r="M42" s="136"/>
      <c r="N42" s="136"/>
    </row>
    <row r="43" spans="1:14" x14ac:dyDescent="0.25">
      <c r="A43" s="136" t="s">
        <v>136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 t="s">
        <v>136</v>
      </c>
      <c r="L43" s="136"/>
      <c r="M43" s="136"/>
      <c r="N43" s="136"/>
    </row>
    <row r="44" spans="1:14" ht="78" x14ac:dyDescent="0.25">
      <c r="A44" s="136" t="s">
        <v>137</v>
      </c>
      <c r="B44" s="136"/>
      <c r="C44" s="136"/>
      <c r="D44" s="136"/>
      <c r="E44" s="136"/>
      <c r="F44" s="136"/>
      <c r="G44" s="65" t="s">
        <v>138</v>
      </c>
      <c r="H44" s="65" t="s">
        <v>139</v>
      </c>
      <c r="I44" s="65" t="s">
        <v>113</v>
      </c>
      <c r="J44" s="65" t="s">
        <v>140</v>
      </c>
      <c r="K44" s="65" t="s">
        <v>141</v>
      </c>
      <c r="L44" s="65" t="s">
        <v>142</v>
      </c>
      <c r="M44" s="65" t="s">
        <v>143</v>
      </c>
      <c r="N44" s="65" t="s">
        <v>144</v>
      </c>
    </row>
    <row r="45" spans="1:14" ht="78" x14ac:dyDescent="0.25">
      <c r="A45" s="65" t="s">
        <v>145</v>
      </c>
      <c r="B45" s="61" t="s">
        <v>146</v>
      </c>
      <c r="C45" s="63"/>
      <c r="D45" s="61" t="s">
        <v>147</v>
      </c>
      <c r="E45" s="61" t="s">
        <v>148</v>
      </c>
      <c r="F45" s="61" t="s">
        <v>149</v>
      </c>
      <c r="G45" s="65" t="s">
        <v>150</v>
      </c>
      <c r="H45" s="65" t="s">
        <v>150</v>
      </c>
      <c r="I45" s="65" t="s">
        <v>151</v>
      </c>
      <c r="J45" s="65" t="s">
        <v>150</v>
      </c>
      <c r="K45" s="65" t="s">
        <v>152</v>
      </c>
      <c r="L45" s="65" t="s">
        <v>153</v>
      </c>
      <c r="M45" s="65" t="s">
        <v>154</v>
      </c>
      <c r="N45" s="65" t="s">
        <v>121</v>
      </c>
    </row>
    <row r="46" spans="1:14" x14ac:dyDescent="0.25">
      <c r="A46" s="66">
        <f>Sheet1!F27-G11-H11</f>
        <v>530.89894000000004</v>
      </c>
      <c r="B46" s="66">
        <f>Sheet1!F30*95%</f>
        <v>99.222369999999998</v>
      </c>
      <c r="C46" s="67"/>
      <c r="D46" s="66">
        <f>Sheet1!F33*80%</f>
        <v>520.14983999999993</v>
      </c>
      <c r="E46" s="66">
        <f>Sheet1!F31*90%</f>
        <v>69.650729999999996</v>
      </c>
      <c r="F46" s="66">
        <f>Sheet1!F32*95%</f>
        <v>267.57186999999999</v>
      </c>
      <c r="G46" s="66">
        <f>Sheet1!F39</f>
        <v>1164.6021000000001</v>
      </c>
      <c r="H46" s="66">
        <f>Sheet1!F44</f>
        <v>275.54930000000002</v>
      </c>
      <c r="I46" s="66">
        <f>Sheet1!F53*90%</f>
        <v>16.294050000000002</v>
      </c>
      <c r="J46" s="68">
        <v>0</v>
      </c>
      <c r="K46" s="66">
        <f>Sheet1!F25*80%</f>
        <v>8774.4816800000008</v>
      </c>
      <c r="L46" s="66">
        <f>Sheet1!F59*80%</f>
        <v>759.95200000000011</v>
      </c>
      <c r="M46" s="66">
        <f>Sheet1!F52*3%</f>
        <v>370.648368</v>
      </c>
      <c r="N46" s="66">
        <f>Sheet1!F66*10%</f>
        <v>33.214860000000002</v>
      </c>
    </row>
    <row r="47" spans="1:14" x14ac:dyDescent="0.25">
      <c r="A47" s="69" t="s">
        <v>110</v>
      </c>
      <c r="B47" s="133">
        <f>A46+B46+D46+E46+F46+H46+I46+J46+K46+L46+M46+N46+G46</f>
        <v>12882.236108000001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</row>
    <row r="48" spans="1:14" x14ac:dyDescent="0.25">
      <c r="A48" s="134" t="s">
        <v>155</v>
      </c>
      <c r="B48" s="134"/>
      <c r="C48" s="135">
        <f>B12+B20+B26+B33+B39+B47</f>
        <v>79981.453999999998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</row>
    <row r="49" spans="1:11" x14ac:dyDescent="0.25">
      <c r="A49" s="70"/>
    </row>
    <row r="51" spans="1:11" ht="20.25" x14ac:dyDescent="0.35">
      <c r="C51" s="58" t="s">
        <v>95</v>
      </c>
      <c r="D51" s="58"/>
      <c r="E51" s="58"/>
      <c r="F51" s="58"/>
      <c r="G51" s="56"/>
      <c r="H51" s="56"/>
      <c r="I51" s="57" t="s">
        <v>96</v>
      </c>
      <c r="J51" s="57"/>
      <c r="K51" s="54"/>
    </row>
  </sheetData>
  <mergeCells count="75">
    <mergeCell ref="A8:F8"/>
    <mergeCell ref="G8:H8"/>
    <mergeCell ref="I8:N8"/>
    <mergeCell ref="A1:N1"/>
    <mergeCell ref="A3:N3"/>
    <mergeCell ref="M5:N5"/>
    <mergeCell ref="A6:N6"/>
    <mergeCell ref="A7:N7"/>
    <mergeCell ref="A9:D10"/>
    <mergeCell ref="E9:F10"/>
    <mergeCell ref="G9:H9"/>
    <mergeCell ref="I9:N10"/>
    <mergeCell ref="A11:D11"/>
    <mergeCell ref="E11:F11"/>
    <mergeCell ref="I11:N11"/>
    <mergeCell ref="B12:N12"/>
    <mergeCell ref="A13:N13"/>
    <mergeCell ref="A14:N14"/>
    <mergeCell ref="A15:N15"/>
    <mergeCell ref="A16:C16"/>
    <mergeCell ref="D16:G16"/>
    <mergeCell ref="I16:J16"/>
    <mergeCell ref="K16:N16"/>
    <mergeCell ref="N17:N18"/>
    <mergeCell ref="A17:A18"/>
    <mergeCell ref="B17:B18"/>
    <mergeCell ref="C17:C18"/>
    <mergeCell ref="D17:D18"/>
    <mergeCell ref="E17:E18"/>
    <mergeCell ref="F17:F18"/>
    <mergeCell ref="G17:G18"/>
    <mergeCell ref="H17:H18"/>
    <mergeCell ref="I17:J18"/>
    <mergeCell ref="K17:L18"/>
    <mergeCell ref="M17:M18"/>
    <mergeCell ref="A27:N27"/>
    <mergeCell ref="I19:J19"/>
    <mergeCell ref="K19:L19"/>
    <mergeCell ref="B20:N20"/>
    <mergeCell ref="A21:N21"/>
    <mergeCell ref="A22:N22"/>
    <mergeCell ref="A23:G23"/>
    <mergeCell ref="H23:N23"/>
    <mergeCell ref="A24:G24"/>
    <mergeCell ref="H24:N24"/>
    <mergeCell ref="A25:G25"/>
    <mergeCell ref="H25:N25"/>
    <mergeCell ref="B26:N26"/>
    <mergeCell ref="A28:N28"/>
    <mergeCell ref="A29:N29"/>
    <mergeCell ref="A30:G30"/>
    <mergeCell ref="H30:N30"/>
    <mergeCell ref="A31:G31"/>
    <mergeCell ref="H31:N31"/>
    <mergeCell ref="A40:N40"/>
    <mergeCell ref="A32:G32"/>
    <mergeCell ref="H32:N32"/>
    <mergeCell ref="B33:N33"/>
    <mergeCell ref="A34:N34"/>
    <mergeCell ref="A35:N35"/>
    <mergeCell ref="A36:N36"/>
    <mergeCell ref="A37:G37"/>
    <mergeCell ref="H37:N37"/>
    <mergeCell ref="A38:G38"/>
    <mergeCell ref="H38:N38"/>
    <mergeCell ref="B39:N39"/>
    <mergeCell ref="B47:N47"/>
    <mergeCell ref="A48:B48"/>
    <mergeCell ref="C48:N48"/>
    <mergeCell ref="A41:N41"/>
    <mergeCell ref="A42:J42"/>
    <mergeCell ref="K42:N42"/>
    <mergeCell ref="A43:J43"/>
    <mergeCell ref="K43:N43"/>
    <mergeCell ref="A44:F44"/>
  </mergeCells>
  <pageMargins left="0.2" right="0.2" top="0.2" bottom="0.2" header="0.2" footer="0.2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Mushegh Kostandyan</dc:creator>
  <cp:lastModifiedBy>User</cp:lastModifiedBy>
  <cp:lastPrinted>2021-07-25T12:36:21Z</cp:lastPrinted>
  <dcterms:created xsi:type="dcterms:W3CDTF">2021-07-20T05:14:12Z</dcterms:created>
  <dcterms:modified xsi:type="dcterms:W3CDTF">2021-07-25T12:36:31Z</dcterms:modified>
</cp:coreProperties>
</file>